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firstSheet="6" activeTab="9"/>
  </bookViews>
  <sheets>
    <sheet name="таблица хим. состава" sheetId="29" r:id="rId1"/>
    <sheet name="12 л. МЕНЮ " sheetId="14" r:id="rId2"/>
    <sheet name="12 л. РАСКЛАДКА" sheetId="7" r:id="rId3"/>
    <sheet name="12 л. ВЕДОМОСТЬ завтрак" sheetId="9" r:id="rId4"/>
    <sheet name="12 л. ВЕДОМОСТЬ  обед" sheetId="24" r:id="rId5"/>
    <sheet name="12 л. ВЕДОМОСТЬ  полдник" sheetId="26" r:id="rId6"/>
    <sheet name="12 л. ВЕДОМОСТЬ завтрак обед" sheetId="25" r:id="rId7"/>
    <sheet name="12 л. ВЕДОМОСТЬ обед  полдник" sheetId="27" r:id="rId8"/>
    <sheet name="12 л. ВЕДОМОСТЬ единая" sheetId="28" r:id="rId9"/>
    <sheet name="компановка" sheetId="22" r:id="rId10"/>
  </sheets>
  <calcPr calcId="124519" iterateDelta="1E-4"/>
</workbook>
</file>

<file path=xl/calcChain.xml><?xml version="1.0" encoding="utf-8"?>
<calcChain xmlns="http://schemas.openxmlformats.org/spreadsheetml/2006/main">
  <c r="Q535" i="7"/>
  <c r="AC513"/>
  <c r="G80" i="14" l="1"/>
  <c r="C95" i="7" l="1"/>
  <c r="C134" i="14"/>
  <c r="R467" i="7" l="1"/>
  <c r="AD530" l="1"/>
  <c r="AC530"/>
  <c r="AD423"/>
  <c r="AC423"/>
  <c r="AD258"/>
  <c r="AC258"/>
  <c r="AB258"/>
  <c r="AA258"/>
  <c r="AD531" l="1"/>
  <c r="AC531"/>
  <c r="AB531"/>
  <c r="AA531"/>
  <c r="AD478"/>
  <c r="AC478"/>
  <c r="AD370"/>
  <c r="AC370"/>
  <c r="AB370"/>
  <c r="AA370"/>
  <c r="AD315"/>
  <c r="AC315"/>
  <c r="AB315"/>
  <c r="AA315"/>
  <c r="AD146"/>
  <c r="AC146"/>
  <c r="AB146"/>
  <c r="AA146"/>
  <c r="AF87"/>
  <c r="AE87"/>
  <c r="AD87"/>
  <c r="AC87"/>
  <c r="G615" i="14" l="1"/>
  <c r="C545" i="7"/>
  <c r="C635" i="14"/>
  <c r="C627"/>
  <c r="C615"/>
  <c r="C581"/>
  <c r="C574"/>
  <c r="C460" i="7"/>
  <c r="C562" i="14"/>
  <c r="C527"/>
  <c r="C520"/>
  <c r="C509"/>
  <c r="C472"/>
  <c r="D474" i="29" s="1"/>
  <c r="C464" i="14"/>
  <c r="C452"/>
  <c r="C410"/>
  <c r="C399"/>
  <c r="C306"/>
  <c r="D306" i="29" s="1"/>
  <c r="C299" i="14"/>
  <c r="C287"/>
  <c r="C252"/>
  <c r="C244"/>
  <c r="C232"/>
  <c r="C200"/>
  <c r="C192"/>
  <c r="C180"/>
  <c r="C142" l="1"/>
  <c r="D143" i="29" s="1"/>
  <c r="C123" i="14"/>
  <c r="C72"/>
  <c r="C83"/>
  <c r="C90"/>
  <c r="D91" i="29" s="1"/>
  <c r="C488" i="7" l="1"/>
  <c r="R410"/>
  <c r="S517"/>
  <c r="C279"/>
  <c r="C41"/>
  <c r="C432"/>
  <c r="C374"/>
  <c r="C167"/>
  <c r="C110"/>
  <c r="AD440" l="1"/>
  <c r="AC440"/>
  <c r="C365"/>
  <c r="Q379" l="1"/>
  <c r="R379"/>
  <c r="C75" l="1"/>
  <c r="P100"/>
  <c r="O100"/>
  <c r="P477"/>
  <c r="O477"/>
  <c r="C134" l="1"/>
  <c r="P245"/>
  <c r="O245"/>
  <c r="P517" l="1"/>
  <c r="P464"/>
  <c r="P132"/>
  <c r="P321"/>
  <c r="P265"/>
  <c r="P93"/>
  <c r="O93" s="1"/>
  <c r="C513"/>
  <c r="C192"/>
  <c r="C349"/>
  <c r="O466"/>
  <c r="F105" i="29"/>
  <c r="G105"/>
  <c r="H105"/>
  <c r="I105"/>
  <c r="J105"/>
  <c r="K105"/>
  <c r="L105"/>
  <c r="M105"/>
  <c r="N105"/>
  <c r="O105"/>
  <c r="P105"/>
  <c r="E105"/>
  <c r="F101"/>
  <c r="G101"/>
  <c r="H101"/>
  <c r="I101"/>
  <c r="J101"/>
  <c r="K101"/>
  <c r="L101"/>
  <c r="M101"/>
  <c r="N101"/>
  <c r="O101"/>
  <c r="P101"/>
  <c r="E101"/>
  <c r="F97"/>
  <c r="G97"/>
  <c r="H97"/>
  <c r="I97"/>
  <c r="J97"/>
  <c r="K97"/>
  <c r="L97"/>
  <c r="M97"/>
  <c r="N97"/>
  <c r="O97"/>
  <c r="P97"/>
  <c r="E97"/>
  <c r="F92"/>
  <c r="G92"/>
  <c r="H92"/>
  <c r="I92"/>
  <c r="J92"/>
  <c r="K92"/>
  <c r="L92"/>
  <c r="M92"/>
  <c r="N92"/>
  <c r="O92"/>
  <c r="P92"/>
  <c r="E92"/>
  <c r="F85"/>
  <c r="G85"/>
  <c r="H85"/>
  <c r="I85"/>
  <c r="J85"/>
  <c r="K85"/>
  <c r="L85"/>
  <c r="M85"/>
  <c r="N85"/>
  <c r="O85"/>
  <c r="P85"/>
  <c r="E85"/>
  <c r="F74"/>
  <c r="G74"/>
  <c r="H74"/>
  <c r="I74"/>
  <c r="J74"/>
  <c r="K74"/>
  <c r="L74"/>
  <c r="M74"/>
  <c r="N74"/>
  <c r="O74"/>
  <c r="P74"/>
  <c r="E74"/>
  <c r="F125"/>
  <c r="G125"/>
  <c r="H125"/>
  <c r="I125"/>
  <c r="J125"/>
  <c r="K125"/>
  <c r="L125"/>
  <c r="M125"/>
  <c r="N125"/>
  <c r="O125"/>
  <c r="P125"/>
  <c r="E125"/>
  <c r="F136"/>
  <c r="G136"/>
  <c r="H136"/>
  <c r="I136"/>
  <c r="J136"/>
  <c r="K136"/>
  <c r="L136"/>
  <c r="M136"/>
  <c r="N136"/>
  <c r="O136"/>
  <c r="P136"/>
  <c r="E136"/>
  <c r="F144"/>
  <c r="G144"/>
  <c r="H144"/>
  <c r="I144"/>
  <c r="J144"/>
  <c r="K144"/>
  <c r="L144"/>
  <c r="M144"/>
  <c r="N144"/>
  <c r="O144"/>
  <c r="P144"/>
  <c r="E144"/>
  <c r="E149"/>
  <c r="F149"/>
  <c r="G149"/>
  <c r="H149"/>
  <c r="I149"/>
  <c r="J149"/>
  <c r="K149"/>
  <c r="L149"/>
  <c r="M149"/>
  <c r="N149"/>
  <c r="O149"/>
  <c r="P149"/>
  <c r="F153"/>
  <c r="G153"/>
  <c r="H153"/>
  <c r="I153"/>
  <c r="J153"/>
  <c r="K153"/>
  <c r="L153"/>
  <c r="M153"/>
  <c r="N153"/>
  <c r="O153"/>
  <c r="P153"/>
  <c r="E153"/>
  <c r="F157"/>
  <c r="G157"/>
  <c r="H157"/>
  <c r="I157"/>
  <c r="J157"/>
  <c r="K157"/>
  <c r="L157"/>
  <c r="M157"/>
  <c r="N157"/>
  <c r="O157"/>
  <c r="P157"/>
  <c r="E157"/>
  <c r="F180"/>
  <c r="G180"/>
  <c r="H180"/>
  <c r="I180"/>
  <c r="J180"/>
  <c r="K180"/>
  <c r="L180"/>
  <c r="M180"/>
  <c r="N180"/>
  <c r="O180"/>
  <c r="P180"/>
  <c r="E180"/>
  <c r="F192"/>
  <c r="G192"/>
  <c r="H192"/>
  <c r="I192"/>
  <c r="J192"/>
  <c r="K192"/>
  <c r="L192"/>
  <c r="M192"/>
  <c r="N192"/>
  <c r="O192"/>
  <c r="P192"/>
  <c r="E192"/>
  <c r="F200"/>
  <c r="G200"/>
  <c r="H200"/>
  <c r="I200"/>
  <c r="J200"/>
  <c r="K200"/>
  <c r="L200"/>
  <c r="M200"/>
  <c r="N200"/>
  <c r="O200"/>
  <c r="P200"/>
  <c r="E200"/>
  <c r="F204"/>
  <c r="G204"/>
  <c r="H204"/>
  <c r="I204"/>
  <c r="J204"/>
  <c r="K204"/>
  <c r="L204"/>
  <c r="M204"/>
  <c r="N204"/>
  <c r="O204"/>
  <c r="P204"/>
  <c r="E204"/>
  <c r="F208"/>
  <c r="G208"/>
  <c r="H208"/>
  <c r="I208"/>
  <c r="J208"/>
  <c r="K208"/>
  <c r="L208"/>
  <c r="M208"/>
  <c r="N208"/>
  <c r="O208"/>
  <c r="P208"/>
  <c r="E208"/>
  <c r="F212"/>
  <c r="G212"/>
  <c r="H212"/>
  <c r="I212"/>
  <c r="J212"/>
  <c r="K212"/>
  <c r="L212"/>
  <c r="M212"/>
  <c r="N212"/>
  <c r="O212"/>
  <c r="P212"/>
  <c r="E212"/>
  <c r="F232"/>
  <c r="G232"/>
  <c r="H232"/>
  <c r="I232"/>
  <c r="J232"/>
  <c r="K232"/>
  <c r="L232"/>
  <c r="M232"/>
  <c r="N232"/>
  <c r="O232"/>
  <c r="P232"/>
  <c r="E232"/>
  <c r="F244"/>
  <c r="G244"/>
  <c r="H244"/>
  <c r="I244"/>
  <c r="J244"/>
  <c r="K244"/>
  <c r="L244"/>
  <c r="M244"/>
  <c r="N244"/>
  <c r="O244"/>
  <c r="P244"/>
  <c r="E244"/>
  <c r="F252"/>
  <c r="G252"/>
  <c r="H252"/>
  <c r="I252"/>
  <c r="J252"/>
  <c r="K252"/>
  <c r="L252"/>
  <c r="M252"/>
  <c r="N252"/>
  <c r="O252"/>
  <c r="P252"/>
  <c r="E252"/>
  <c r="F257"/>
  <c r="G257"/>
  <c r="H257"/>
  <c r="I257"/>
  <c r="J257"/>
  <c r="K257"/>
  <c r="L257"/>
  <c r="M257"/>
  <c r="N257"/>
  <c r="O257"/>
  <c r="P257"/>
  <c r="E257"/>
  <c r="F261"/>
  <c r="G261"/>
  <c r="H261"/>
  <c r="I261"/>
  <c r="J261"/>
  <c r="K261"/>
  <c r="L261"/>
  <c r="M261"/>
  <c r="N261"/>
  <c r="O261"/>
  <c r="P261"/>
  <c r="E261"/>
  <c r="F265"/>
  <c r="G265"/>
  <c r="H265"/>
  <c r="I265"/>
  <c r="J265"/>
  <c r="K265"/>
  <c r="L265"/>
  <c r="M265"/>
  <c r="N265"/>
  <c r="O265"/>
  <c r="P265"/>
  <c r="E265"/>
  <c r="F287"/>
  <c r="G287"/>
  <c r="H287"/>
  <c r="I287"/>
  <c r="J287"/>
  <c r="K287"/>
  <c r="L287"/>
  <c r="M287"/>
  <c r="N287"/>
  <c r="O287"/>
  <c r="P287"/>
  <c r="E287"/>
  <c r="F299"/>
  <c r="G299"/>
  <c r="H299"/>
  <c r="I299"/>
  <c r="J299"/>
  <c r="K299"/>
  <c r="L299"/>
  <c r="M299"/>
  <c r="N299"/>
  <c r="O299"/>
  <c r="P299"/>
  <c r="E299"/>
  <c r="F307"/>
  <c r="G307"/>
  <c r="H307"/>
  <c r="I307"/>
  <c r="J307"/>
  <c r="K307"/>
  <c r="L307"/>
  <c r="M307"/>
  <c r="N307"/>
  <c r="O307"/>
  <c r="P307"/>
  <c r="E307"/>
  <c r="F312"/>
  <c r="G312"/>
  <c r="H312"/>
  <c r="I312"/>
  <c r="J312"/>
  <c r="K312"/>
  <c r="L312"/>
  <c r="M312"/>
  <c r="N312"/>
  <c r="O312"/>
  <c r="P312"/>
  <c r="E312"/>
  <c r="F316"/>
  <c r="G316"/>
  <c r="H316"/>
  <c r="I316"/>
  <c r="J316"/>
  <c r="K316"/>
  <c r="L316"/>
  <c r="M316"/>
  <c r="N316"/>
  <c r="O316"/>
  <c r="P316"/>
  <c r="E316"/>
  <c r="F320"/>
  <c r="G320"/>
  <c r="H320"/>
  <c r="I320"/>
  <c r="J320"/>
  <c r="K320"/>
  <c r="L320"/>
  <c r="M320"/>
  <c r="N320"/>
  <c r="O320"/>
  <c r="P320"/>
  <c r="E320"/>
  <c r="F599"/>
  <c r="G599"/>
  <c r="H599"/>
  <c r="I599"/>
  <c r="J599"/>
  <c r="K599"/>
  <c r="L599"/>
  <c r="M599"/>
  <c r="N599"/>
  <c r="O599"/>
  <c r="P599"/>
  <c r="E599"/>
  <c r="F595"/>
  <c r="G595"/>
  <c r="H595"/>
  <c r="I595"/>
  <c r="J595"/>
  <c r="K595"/>
  <c r="L595"/>
  <c r="M595"/>
  <c r="N595"/>
  <c r="O595"/>
  <c r="P595"/>
  <c r="E595"/>
  <c r="F591"/>
  <c r="G591"/>
  <c r="H591"/>
  <c r="I591"/>
  <c r="J591"/>
  <c r="K591"/>
  <c r="L591"/>
  <c r="M591"/>
  <c r="N591"/>
  <c r="O591"/>
  <c r="P591"/>
  <c r="E591"/>
  <c r="F586"/>
  <c r="G586"/>
  <c r="H586"/>
  <c r="I586"/>
  <c r="J586"/>
  <c r="K586"/>
  <c r="L586"/>
  <c r="M586"/>
  <c r="N586"/>
  <c r="O586"/>
  <c r="P586"/>
  <c r="E586"/>
  <c r="F578"/>
  <c r="G578"/>
  <c r="H578"/>
  <c r="I578"/>
  <c r="J578"/>
  <c r="K578"/>
  <c r="L578"/>
  <c r="M578"/>
  <c r="N578"/>
  <c r="O578"/>
  <c r="P578"/>
  <c r="E578"/>
  <c r="F566"/>
  <c r="G566"/>
  <c r="H566"/>
  <c r="I566"/>
  <c r="J566"/>
  <c r="K566"/>
  <c r="L566"/>
  <c r="M566"/>
  <c r="N566"/>
  <c r="O566"/>
  <c r="P566"/>
  <c r="E566"/>
  <c r="F542"/>
  <c r="G542"/>
  <c r="H542"/>
  <c r="I542"/>
  <c r="J542"/>
  <c r="K542"/>
  <c r="L542"/>
  <c r="M542"/>
  <c r="N542"/>
  <c r="O542"/>
  <c r="P542"/>
  <c r="E542"/>
  <c r="F538"/>
  <c r="G538"/>
  <c r="H538"/>
  <c r="I538"/>
  <c r="J538"/>
  <c r="K538"/>
  <c r="L538"/>
  <c r="M538"/>
  <c r="N538"/>
  <c r="O538"/>
  <c r="P538"/>
  <c r="E538"/>
  <c r="F534"/>
  <c r="G534"/>
  <c r="H534"/>
  <c r="I534"/>
  <c r="J534"/>
  <c r="K534"/>
  <c r="L534"/>
  <c r="M534"/>
  <c r="N534"/>
  <c r="O534"/>
  <c r="P534"/>
  <c r="E534"/>
  <c r="F529"/>
  <c r="G529"/>
  <c r="H529"/>
  <c r="I529"/>
  <c r="J529"/>
  <c r="K529"/>
  <c r="L529"/>
  <c r="M529"/>
  <c r="N529"/>
  <c r="O529"/>
  <c r="P529"/>
  <c r="E529"/>
  <c r="F522"/>
  <c r="G522"/>
  <c r="H522"/>
  <c r="I522"/>
  <c r="J522"/>
  <c r="K522"/>
  <c r="L522"/>
  <c r="M522"/>
  <c r="N522"/>
  <c r="O522"/>
  <c r="P522"/>
  <c r="E522"/>
  <c r="F511"/>
  <c r="G511"/>
  <c r="H511"/>
  <c r="I511"/>
  <c r="J511"/>
  <c r="K511"/>
  <c r="L511"/>
  <c r="M511"/>
  <c r="N511"/>
  <c r="O511"/>
  <c r="P511"/>
  <c r="E511"/>
  <c r="F488"/>
  <c r="G488"/>
  <c r="H488"/>
  <c r="I488"/>
  <c r="J488"/>
  <c r="K488"/>
  <c r="L488"/>
  <c r="M488"/>
  <c r="N488"/>
  <c r="O488"/>
  <c r="P488"/>
  <c r="E488"/>
  <c r="F484"/>
  <c r="G484"/>
  <c r="H484"/>
  <c r="I484"/>
  <c r="J484"/>
  <c r="K484"/>
  <c r="L484"/>
  <c r="M484"/>
  <c r="N484"/>
  <c r="O484"/>
  <c r="P484"/>
  <c r="E484"/>
  <c r="F480"/>
  <c r="G480"/>
  <c r="H480"/>
  <c r="I480"/>
  <c r="J480"/>
  <c r="K480"/>
  <c r="L480"/>
  <c r="M480"/>
  <c r="N480"/>
  <c r="O480"/>
  <c r="P480"/>
  <c r="E480"/>
  <c r="F475"/>
  <c r="G475"/>
  <c r="H475"/>
  <c r="I475"/>
  <c r="J475"/>
  <c r="K475"/>
  <c r="L475"/>
  <c r="M475"/>
  <c r="N475"/>
  <c r="O475"/>
  <c r="P475"/>
  <c r="E475"/>
  <c r="F467"/>
  <c r="G467"/>
  <c r="H467"/>
  <c r="I467"/>
  <c r="J467"/>
  <c r="K467"/>
  <c r="L467"/>
  <c r="M467"/>
  <c r="N467"/>
  <c r="O467"/>
  <c r="P467"/>
  <c r="E467"/>
  <c r="F455"/>
  <c r="G455"/>
  <c r="H455"/>
  <c r="I455"/>
  <c r="J455"/>
  <c r="K455"/>
  <c r="L455"/>
  <c r="M455"/>
  <c r="N455"/>
  <c r="O455"/>
  <c r="P455"/>
  <c r="E455"/>
  <c r="F433"/>
  <c r="G433"/>
  <c r="H433"/>
  <c r="I433"/>
  <c r="J433"/>
  <c r="K433"/>
  <c r="L433"/>
  <c r="M433"/>
  <c r="N433"/>
  <c r="O433"/>
  <c r="P433"/>
  <c r="E433"/>
  <c r="F429"/>
  <c r="G429"/>
  <c r="H429"/>
  <c r="I429"/>
  <c r="J429"/>
  <c r="K429"/>
  <c r="L429"/>
  <c r="M429"/>
  <c r="N429"/>
  <c r="O429"/>
  <c r="P429"/>
  <c r="E429"/>
  <c r="F425"/>
  <c r="G425"/>
  <c r="H425"/>
  <c r="I425"/>
  <c r="J425"/>
  <c r="K425"/>
  <c r="L425"/>
  <c r="M425"/>
  <c r="N425"/>
  <c r="O425"/>
  <c r="P425"/>
  <c r="E425"/>
  <c r="F420"/>
  <c r="G420"/>
  <c r="H420"/>
  <c r="I420"/>
  <c r="J420"/>
  <c r="K420"/>
  <c r="L420"/>
  <c r="M420"/>
  <c r="N420"/>
  <c r="O420"/>
  <c r="P420"/>
  <c r="E420"/>
  <c r="F413"/>
  <c r="G413"/>
  <c r="H413"/>
  <c r="I413"/>
  <c r="J413"/>
  <c r="K413"/>
  <c r="L413"/>
  <c r="M413"/>
  <c r="N413"/>
  <c r="O413"/>
  <c r="P413"/>
  <c r="E413"/>
  <c r="F402"/>
  <c r="G402"/>
  <c r="H402"/>
  <c r="I402"/>
  <c r="J402"/>
  <c r="K402"/>
  <c r="L402"/>
  <c r="M402"/>
  <c r="N402"/>
  <c r="O402"/>
  <c r="P402"/>
  <c r="E402"/>
  <c r="F652"/>
  <c r="G652"/>
  <c r="H652"/>
  <c r="I652"/>
  <c r="J652"/>
  <c r="K652"/>
  <c r="L652"/>
  <c r="M652"/>
  <c r="N652"/>
  <c r="O652"/>
  <c r="P652"/>
  <c r="E652"/>
  <c r="F648"/>
  <c r="G648"/>
  <c r="H648"/>
  <c r="I648"/>
  <c r="J648"/>
  <c r="K648"/>
  <c r="L648"/>
  <c r="M648"/>
  <c r="N648"/>
  <c r="O648"/>
  <c r="P648"/>
  <c r="E648"/>
  <c r="F644"/>
  <c r="G644"/>
  <c r="H644"/>
  <c r="I644"/>
  <c r="J644"/>
  <c r="K644"/>
  <c r="L644"/>
  <c r="M644"/>
  <c r="N644"/>
  <c r="O644"/>
  <c r="P644"/>
  <c r="E644"/>
  <c r="F639"/>
  <c r="G639"/>
  <c r="H639"/>
  <c r="I639"/>
  <c r="J639"/>
  <c r="K639"/>
  <c r="L639"/>
  <c r="M639"/>
  <c r="N639"/>
  <c r="O639"/>
  <c r="P639"/>
  <c r="E639"/>
  <c r="F631"/>
  <c r="G631"/>
  <c r="H631"/>
  <c r="I631"/>
  <c r="J631"/>
  <c r="K631"/>
  <c r="L631"/>
  <c r="M631"/>
  <c r="N631"/>
  <c r="O631"/>
  <c r="P631"/>
  <c r="E631"/>
  <c r="F619"/>
  <c r="G619"/>
  <c r="H619"/>
  <c r="I619"/>
  <c r="J619"/>
  <c r="K619"/>
  <c r="L619"/>
  <c r="M619"/>
  <c r="N619"/>
  <c r="O619"/>
  <c r="P619"/>
  <c r="E619"/>
  <c r="E651" i="14"/>
  <c r="F651"/>
  <c r="G651"/>
  <c r="D651"/>
  <c r="E646"/>
  <c r="F646"/>
  <c r="G646"/>
  <c r="D646"/>
  <c r="E641"/>
  <c r="F641"/>
  <c r="G641"/>
  <c r="D641"/>
  <c r="E636"/>
  <c r="F636"/>
  <c r="G636"/>
  <c r="D636"/>
  <c r="E628"/>
  <c r="F628"/>
  <c r="G628"/>
  <c r="D628"/>
  <c r="E616"/>
  <c r="F616"/>
  <c r="G616"/>
  <c r="D616"/>
  <c r="E597"/>
  <c r="F597"/>
  <c r="G597"/>
  <c r="D597"/>
  <c r="E592"/>
  <c r="F592"/>
  <c r="G592"/>
  <c r="D592"/>
  <c r="E587"/>
  <c r="F587"/>
  <c r="G587"/>
  <c r="D587"/>
  <c r="E582"/>
  <c r="F582"/>
  <c r="G582"/>
  <c r="D582"/>
  <c r="E575"/>
  <c r="F575"/>
  <c r="G575"/>
  <c r="D575"/>
  <c r="E563"/>
  <c r="F563"/>
  <c r="G563"/>
  <c r="D563"/>
  <c r="E543"/>
  <c r="F543"/>
  <c r="G543"/>
  <c r="D543"/>
  <c r="E538"/>
  <c r="F538"/>
  <c r="G538"/>
  <c r="D538"/>
  <c r="E533"/>
  <c r="F533"/>
  <c r="G533"/>
  <c r="D533"/>
  <c r="E528"/>
  <c r="F528"/>
  <c r="G528"/>
  <c r="D528"/>
  <c r="E521"/>
  <c r="F521"/>
  <c r="G521"/>
  <c r="D521"/>
  <c r="E510"/>
  <c r="F510"/>
  <c r="G510"/>
  <c r="D510"/>
  <c r="E487"/>
  <c r="F487"/>
  <c r="G487"/>
  <c r="D487"/>
  <c r="E483"/>
  <c r="F483"/>
  <c r="G483"/>
  <c r="D483"/>
  <c r="E478"/>
  <c r="F478"/>
  <c r="G478"/>
  <c r="D478"/>
  <c r="E473"/>
  <c r="F473"/>
  <c r="G473"/>
  <c r="D473"/>
  <c r="E465"/>
  <c r="F465"/>
  <c r="G465"/>
  <c r="D465"/>
  <c r="E453"/>
  <c r="F453"/>
  <c r="G453"/>
  <c r="D453"/>
  <c r="E433"/>
  <c r="F433"/>
  <c r="G433"/>
  <c r="D433"/>
  <c r="E428"/>
  <c r="F428"/>
  <c r="G428"/>
  <c r="D428"/>
  <c r="E423"/>
  <c r="F423"/>
  <c r="G423"/>
  <c r="D423"/>
  <c r="E418"/>
  <c r="F418"/>
  <c r="G418"/>
  <c r="D418"/>
  <c r="E411"/>
  <c r="F411"/>
  <c r="G411"/>
  <c r="D411"/>
  <c r="E400"/>
  <c r="F400"/>
  <c r="G400"/>
  <c r="D400"/>
  <c r="E322"/>
  <c r="F322"/>
  <c r="G322"/>
  <c r="D322"/>
  <c r="E317"/>
  <c r="F317"/>
  <c r="G317"/>
  <c r="D317"/>
  <c r="E312"/>
  <c r="F312"/>
  <c r="G312"/>
  <c r="D312"/>
  <c r="E307"/>
  <c r="F307"/>
  <c r="G307"/>
  <c r="D307"/>
  <c r="E300"/>
  <c r="F300"/>
  <c r="G300"/>
  <c r="D300"/>
  <c r="E288"/>
  <c r="F288"/>
  <c r="G288"/>
  <c r="D288"/>
  <c r="G233"/>
  <c r="E268"/>
  <c r="F268"/>
  <c r="G268"/>
  <c r="D268"/>
  <c r="E263"/>
  <c r="F263"/>
  <c r="G263"/>
  <c r="D263"/>
  <c r="E258"/>
  <c r="F258"/>
  <c r="G258"/>
  <c r="D258"/>
  <c r="E253"/>
  <c r="F253"/>
  <c r="G253"/>
  <c r="D253"/>
  <c r="E245"/>
  <c r="F245"/>
  <c r="G245"/>
  <c r="D245"/>
  <c r="E233"/>
  <c r="F233"/>
  <c r="D233"/>
  <c r="E216"/>
  <c r="F216"/>
  <c r="G216"/>
  <c r="D216"/>
  <c r="E211"/>
  <c r="F211"/>
  <c r="G211"/>
  <c r="D211"/>
  <c r="E206"/>
  <c r="F206"/>
  <c r="G206"/>
  <c r="D206"/>
  <c r="E201"/>
  <c r="F201"/>
  <c r="G201"/>
  <c r="D201"/>
  <c r="E193"/>
  <c r="F193"/>
  <c r="G193"/>
  <c r="D193"/>
  <c r="E181"/>
  <c r="F181"/>
  <c r="G181"/>
  <c r="D181"/>
  <c r="E158"/>
  <c r="F158"/>
  <c r="G158"/>
  <c r="D158"/>
  <c r="E153"/>
  <c r="F153"/>
  <c r="G153"/>
  <c r="D153"/>
  <c r="E148"/>
  <c r="F148"/>
  <c r="G148"/>
  <c r="D148"/>
  <c r="E143"/>
  <c r="F143"/>
  <c r="G143"/>
  <c r="D143"/>
  <c r="E135"/>
  <c r="F135"/>
  <c r="G135"/>
  <c r="D135"/>
  <c r="E124"/>
  <c r="F124"/>
  <c r="G124"/>
  <c r="D124"/>
  <c r="G106"/>
  <c r="E106"/>
  <c r="F106"/>
  <c r="D106"/>
  <c r="E101"/>
  <c r="F101"/>
  <c r="G101"/>
  <c r="D101"/>
  <c r="E96"/>
  <c r="F96"/>
  <c r="G96"/>
  <c r="D96"/>
  <c r="E91"/>
  <c r="F91"/>
  <c r="G91"/>
  <c r="D91"/>
  <c r="D84"/>
  <c r="E84"/>
  <c r="F84"/>
  <c r="G84"/>
  <c r="E73"/>
  <c r="F73"/>
  <c r="G73"/>
  <c r="D73"/>
  <c r="F637" i="29" l="1"/>
  <c r="G637"/>
  <c r="H637"/>
  <c r="E637"/>
  <c r="F635"/>
  <c r="G635"/>
  <c r="H635"/>
  <c r="E635"/>
  <c r="F634"/>
  <c r="G634"/>
  <c r="H634"/>
  <c r="E634"/>
  <c r="D635"/>
  <c r="D637"/>
  <c r="D634"/>
  <c r="C635"/>
  <c r="C636"/>
  <c r="C637"/>
  <c r="C634"/>
  <c r="B637"/>
  <c r="B635"/>
  <c r="B634"/>
  <c r="H629"/>
  <c r="H628"/>
  <c r="H627"/>
  <c r="H626"/>
  <c r="H624"/>
  <c r="H623"/>
  <c r="H622"/>
  <c r="G629"/>
  <c r="G628"/>
  <c r="G627"/>
  <c r="G626"/>
  <c r="G625"/>
  <c r="G624"/>
  <c r="G623"/>
  <c r="G622"/>
  <c r="F629"/>
  <c r="F628"/>
  <c r="F627"/>
  <c r="F626"/>
  <c r="F625"/>
  <c r="F624"/>
  <c r="F623"/>
  <c r="F622"/>
  <c r="E623"/>
  <c r="E624"/>
  <c r="E625"/>
  <c r="E626"/>
  <c r="E627"/>
  <c r="E628"/>
  <c r="E629"/>
  <c r="E622"/>
  <c r="D623"/>
  <c r="D624"/>
  <c r="D625"/>
  <c r="D626"/>
  <c r="D627"/>
  <c r="D628"/>
  <c r="D629"/>
  <c r="D622"/>
  <c r="C623"/>
  <c r="C624"/>
  <c r="C625"/>
  <c r="C626"/>
  <c r="C627"/>
  <c r="C628"/>
  <c r="C629"/>
  <c r="C622"/>
  <c r="B623"/>
  <c r="B624"/>
  <c r="B625"/>
  <c r="B626"/>
  <c r="B627"/>
  <c r="B628"/>
  <c r="B629"/>
  <c r="B622"/>
  <c r="H614"/>
  <c r="H615"/>
  <c r="H617"/>
  <c r="H613"/>
  <c r="G614"/>
  <c r="G615"/>
  <c r="G616"/>
  <c r="G617"/>
  <c r="G613"/>
  <c r="F614"/>
  <c r="F615"/>
  <c r="F616"/>
  <c r="F617"/>
  <c r="F613"/>
  <c r="E614"/>
  <c r="E615"/>
  <c r="E616"/>
  <c r="E617"/>
  <c r="E613"/>
  <c r="D614"/>
  <c r="D615"/>
  <c r="D616"/>
  <c r="D617"/>
  <c r="D613"/>
  <c r="C614"/>
  <c r="C615"/>
  <c r="C616"/>
  <c r="C617"/>
  <c r="C613"/>
  <c r="B614"/>
  <c r="B615"/>
  <c r="B616"/>
  <c r="B617"/>
  <c r="B613"/>
  <c r="F584"/>
  <c r="G584"/>
  <c r="H584"/>
  <c r="E584"/>
  <c r="F582"/>
  <c r="G582"/>
  <c r="E582"/>
  <c r="F581"/>
  <c r="G581"/>
  <c r="H581"/>
  <c r="E581"/>
  <c r="D584"/>
  <c r="D582"/>
  <c r="D581"/>
  <c r="C584"/>
  <c r="C581"/>
  <c r="B584"/>
  <c r="B582"/>
  <c r="B581"/>
  <c r="H570"/>
  <c r="H571"/>
  <c r="H572"/>
  <c r="H573"/>
  <c r="H574"/>
  <c r="H575"/>
  <c r="H576"/>
  <c r="H569"/>
  <c r="G570"/>
  <c r="G571"/>
  <c r="G572"/>
  <c r="G573"/>
  <c r="G574"/>
  <c r="G575"/>
  <c r="G576"/>
  <c r="G569"/>
  <c r="F570"/>
  <c r="F571"/>
  <c r="F572"/>
  <c r="F573"/>
  <c r="F574"/>
  <c r="F575"/>
  <c r="F576"/>
  <c r="F569"/>
  <c r="E570"/>
  <c r="E571"/>
  <c r="E572"/>
  <c r="E573"/>
  <c r="E574"/>
  <c r="E575"/>
  <c r="E576"/>
  <c r="E569"/>
  <c r="D570"/>
  <c r="D571"/>
  <c r="D572"/>
  <c r="D573"/>
  <c r="D574"/>
  <c r="D575"/>
  <c r="D576"/>
  <c r="D569"/>
  <c r="C570"/>
  <c r="C571"/>
  <c r="C572"/>
  <c r="C573"/>
  <c r="C574"/>
  <c r="C575"/>
  <c r="C576"/>
  <c r="C569"/>
  <c r="B569"/>
  <c r="B571"/>
  <c r="B572"/>
  <c r="B573"/>
  <c r="B574"/>
  <c r="B575"/>
  <c r="B576"/>
  <c r="B570"/>
  <c r="H559"/>
  <c r="H560"/>
  <c r="H561"/>
  <c r="H562"/>
  <c r="H563"/>
  <c r="H564"/>
  <c r="H558"/>
  <c r="G559"/>
  <c r="G560"/>
  <c r="G561"/>
  <c r="G562"/>
  <c r="G563"/>
  <c r="G564"/>
  <c r="G558"/>
  <c r="F559"/>
  <c r="F560"/>
  <c r="F561"/>
  <c r="F562"/>
  <c r="F563"/>
  <c r="F564"/>
  <c r="F558"/>
  <c r="E559"/>
  <c r="E560"/>
  <c r="E561"/>
  <c r="E562"/>
  <c r="E563"/>
  <c r="E564"/>
  <c r="E558"/>
  <c r="D559"/>
  <c r="D561"/>
  <c r="D562"/>
  <c r="D563"/>
  <c r="D564"/>
  <c r="D558"/>
  <c r="C559"/>
  <c r="C560"/>
  <c r="C561"/>
  <c r="C562"/>
  <c r="C563"/>
  <c r="C564"/>
  <c r="C558"/>
  <c r="B559"/>
  <c r="B560"/>
  <c r="B561"/>
  <c r="B562"/>
  <c r="B563"/>
  <c r="B564"/>
  <c r="B558"/>
  <c r="H526"/>
  <c r="H527"/>
  <c r="H525"/>
  <c r="G526"/>
  <c r="G527"/>
  <c r="G525"/>
  <c r="F526"/>
  <c r="F527"/>
  <c r="F525"/>
  <c r="E526"/>
  <c r="E527"/>
  <c r="E525"/>
  <c r="D526"/>
  <c r="D527"/>
  <c r="D525"/>
  <c r="C526"/>
  <c r="C527"/>
  <c r="C525"/>
  <c r="B526"/>
  <c r="B527"/>
  <c r="B525"/>
  <c r="H515"/>
  <c r="H516"/>
  <c r="H517"/>
  <c r="H518"/>
  <c r="H519"/>
  <c r="H520"/>
  <c r="H514"/>
  <c r="G515"/>
  <c r="G516"/>
  <c r="G517"/>
  <c r="G518"/>
  <c r="G519"/>
  <c r="G520"/>
  <c r="G514"/>
  <c r="F515"/>
  <c r="F516"/>
  <c r="F517"/>
  <c r="F518"/>
  <c r="F519"/>
  <c r="F520"/>
  <c r="F514"/>
  <c r="E515"/>
  <c r="E516"/>
  <c r="E517"/>
  <c r="E518"/>
  <c r="E519"/>
  <c r="E520"/>
  <c r="E514"/>
  <c r="D515"/>
  <c r="D516"/>
  <c r="D517"/>
  <c r="D518"/>
  <c r="D519"/>
  <c r="D520"/>
  <c r="D514"/>
  <c r="C515"/>
  <c r="C516"/>
  <c r="C517"/>
  <c r="C518"/>
  <c r="C519"/>
  <c r="C520"/>
  <c r="C514"/>
  <c r="B515"/>
  <c r="B516"/>
  <c r="B517"/>
  <c r="B518"/>
  <c r="B519"/>
  <c r="B520"/>
  <c r="B514"/>
  <c r="H505"/>
  <c r="H506"/>
  <c r="H508"/>
  <c r="H509"/>
  <c r="G505"/>
  <c r="G506"/>
  <c r="G507"/>
  <c r="G508"/>
  <c r="G509"/>
  <c r="G504"/>
  <c r="F505"/>
  <c r="F506"/>
  <c r="F507"/>
  <c r="F508"/>
  <c r="F509"/>
  <c r="F504"/>
  <c r="E505"/>
  <c r="E506"/>
  <c r="E507"/>
  <c r="E508"/>
  <c r="E509"/>
  <c r="E504"/>
  <c r="D505"/>
  <c r="D506"/>
  <c r="D507"/>
  <c r="D508"/>
  <c r="D509"/>
  <c r="D504"/>
  <c r="C505"/>
  <c r="C506"/>
  <c r="C507"/>
  <c r="C508"/>
  <c r="C509"/>
  <c r="C504"/>
  <c r="B505"/>
  <c r="B506"/>
  <c r="B507"/>
  <c r="B508"/>
  <c r="B509"/>
  <c r="B504"/>
  <c r="F473"/>
  <c r="G473"/>
  <c r="H473"/>
  <c r="E473"/>
  <c r="F471"/>
  <c r="G471"/>
  <c r="H471"/>
  <c r="E471"/>
  <c r="F470"/>
  <c r="G470"/>
  <c r="H470"/>
  <c r="E470"/>
  <c r="D473"/>
  <c r="D471"/>
  <c r="D470"/>
  <c r="C471"/>
  <c r="C472"/>
  <c r="C473"/>
  <c r="C470"/>
  <c r="B471"/>
  <c r="B472"/>
  <c r="B473"/>
  <c r="B470"/>
  <c r="H459"/>
  <c r="H460"/>
  <c r="H461"/>
  <c r="H462"/>
  <c r="H464"/>
  <c r="H465"/>
  <c r="H458"/>
  <c r="G459"/>
  <c r="G460"/>
  <c r="G461"/>
  <c r="G462"/>
  <c r="G463"/>
  <c r="G464"/>
  <c r="G465"/>
  <c r="G458"/>
  <c r="F459"/>
  <c r="F460"/>
  <c r="F461"/>
  <c r="F462"/>
  <c r="F463"/>
  <c r="F464"/>
  <c r="F465"/>
  <c r="F458"/>
  <c r="E459"/>
  <c r="E460"/>
  <c r="E461"/>
  <c r="E462"/>
  <c r="E463"/>
  <c r="E464"/>
  <c r="E465"/>
  <c r="E458"/>
  <c r="D459"/>
  <c r="D460"/>
  <c r="D461"/>
  <c r="D462"/>
  <c r="D463"/>
  <c r="D464"/>
  <c r="D465"/>
  <c r="D458"/>
  <c r="C459"/>
  <c r="C460"/>
  <c r="C461"/>
  <c r="C462"/>
  <c r="C463"/>
  <c r="C464"/>
  <c r="C465"/>
  <c r="C458"/>
  <c r="B459"/>
  <c r="B460"/>
  <c r="B461"/>
  <c r="B462"/>
  <c r="B463"/>
  <c r="B464"/>
  <c r="B465"/>
  <c r="B458"/>
  <c r="H450"/>
  <c r="H451"/>
  <c r="H452"/>
  <c r="H453"/>
  <c r="H449"/>
  <c r="G450"/>
  <c r="G451"/>
  <c r="G452"/>
  <c r="G453"/>
  <c r="G449"/>
  <c r="F450"/>
  <c r="F451"/>
  <c r="F452"/>
  <c r="F453"/>
  <c r="F449"/>
  <c r="E450"/>
  <c r="E451"/>
  <c r="E452"/>
  <c r="E453"/>
  <c r="E449"/>
  <c r="D450"/>
  <c r="D451"/>
  <c r="D452"/>
  <c r="D453"/>
  <c r="D449"/>
  <c r="C450"/>
  <c r="C451"/>
  <c r="C452"/>
  <c r="C453"/>
  <c r="C449"/>
  <c r="B449"/>
  <c r="B451"/>
  <c r="B452"/>
  <c r="B453"/>
  <c r="B450"/>
  <c r="H417"/>
  <c r="H416"/>
  <c r="G417"/>
  <c r="G418"/>
  <c r="G416"/>
  <c r="F417"/>
  <c r="F418"/>
  <c r="F416"/>
  <c r="E417"/>
  <c r="E418"/>
  <c r="E416"/>
  <c r="D417"/>
  <c r="D418"/>
  <c r="D416"/>
  <c r="C417"/>
  <c r="C418"/>
  <c r="C416"/>
  <c r="B417"/>
  <c r="B418"/>
  <c r="B416"/>
  <c r="H406"/>
  <c r="H407"/>
  <c r="H408"/>
  <c r="H409"/>
  <c r="H410"/>
  <c r="H411"/>
  <c r="H405"/>
  <c r="G406"/>
  <c r="G407"/>
  <c r="G408"/>
  <c r="G409"/>
  <c r="G410"/>
  <c r="G411"/>
  <c r="G405"/>
  <c r="F406"/>
  <c r="F407"/>
  <c r="F408"/>
  <c r="F409"/>
  <c r="F410"/>
  <c r="F411"/>
  <c r="F405"/>
  <c r="E406"/>
  <c r="E407"/>
  <c r="E408"/>
  <c r="E409"/>
  <c r="E410"/>
  <c r="E411"/>
  <c r="E405"/>
  <c r="D406"/>
  <c r="D407"/>
  <c r="D408"/>
  <c r="D409"/>
  <c r="D410"/>
  <c r="D411"/>
  <c r="D405"/>
  <c r="C406"/>
  <c r="C407"/>
  <c r="C408"/>
  <c r="C409"/>
  <c r="C410"/>
  <c r="C411"/>
  <c r="C405"/>
  <c r="B406"/>
  <c r="B407"/>
  <c r="B408"/>
  <c r="B409"/>
  <c r="B410"/>
  <c r="B411"/>
  <c r="B405"/>
  <c r="H395"/>
  <c r="H396"/>
  <c r="H397"/>
  <c r="H399"/>
  <c r="H400"/>
  <c r="H394"/>
  <c r="G395"/>
  <c r="G396"/>
  <c r="G397"/>
  <c r="G398"/>
  <c r="G399"/>
  <c r="G400"/>
  <c r="G394"/>
  <c r="F395"/>
  <c r="F396"/>
  <c r="F397"/>
  <c r="F398"/>
  <c r="F399"/>
  <c r="F400"/>
  <c r="F394"/>
  <c r="E395"/>
  <c r="E396"/>
  <c r="E397"/>
  <c r="E398"/>
  <c r="E399"/>
  <c r="E400"/>
  <c r="E394"/>
  <c r="D395"/>
  <c r="D397"/>
  <c r="D398"/>
  <c r="D399"/>
  <c r="D400"/>
  <c r="D394"/>
  <c r="C395"/>
  <c r="C396"/>
  <c r="C397"/>
  <c r="C398"/>
  <c r="C399"/>
  <c r="C400"/>
  <c r="C394"/>
  <c r="B395"/>
  <c r="B396"/>
  <c r="B397"/>
  <c r="B398"/>
  <c r="B399"/>
  <c r="B400"/>
  <c r="B394"/>
  <c r="F305"/>
  <c r="G305"/>
  <c r="E305"/>
  <c r="H303"/>
  <c r="G303"/>
  <c r="F303"/>
  <c r="E303"/>
  <c r="F302"/>
  <c r="G302"/>
  <c r="H302"/>
  <c r="E302"/>
  <c r="D305"/>
  <c r="D303"/>
  <c r="D302"/>
  <c r="C305"/>
  <c r="C303"/>
  <c r="B305"/>
  <c r="B303"/>
  <c r="B302"/>
  <c r="H291"/>
  <c r="H292"/>
  <c r="H293"/>
  <c r="H294"/>
  <c r="H295"/>
  <c r="H296"/>
  <c r="H297"/>
  <c r="H290"/>
  <c r="G291"/>
  <c r="G292"/>
  <c r="G293"/>
  <c r="G294"/>
  <c r="G295"/>
  <c r="G296"/>
  <c r="G297"/>
  <c r="G290"/>
  <c r="F291"/>
  <c r="F292"/>
  <c r="F293"/>
  <c r="F294"/>
  <c r="F295"/>
  <c r="F296"/>
  <c r="F297"/>
  <c r="F290"/>
  <c r="E291"/>
  <c r="E292"/>
  <c r="E293"/>
  <c r="E294"/>
  <c r="E295"/>
  <c r="E296"/>
  <c r="E297"/>
  <c r="E290"/>
  <c r="D291"/>
  <c r="D292"/>
  <c r="D293"/>
  <c r="D294"/>
  <c r="D295"/>
  <c r="D296"/>
  <c r="D297"/>
  <c r="D290"/>
  <c r="C291"/>
  <c r="C292"/>
  <c r="C293"/>
  <c r="C294"/>
  <c r="C295"/>
  <c r="C296"/>
  <c r="C297"/>
  <c r="C290"/>
  <c r="B291"/>
  <c r="B292"/>
  <c r="B293"/>
  <c r="B294"/>
  <c r="B295"/>
  <c r="B296"/>
  <c r="B297"/>
  <c r="B290"/>
  <c r="H281"/>
  <c r="H282"/>
  <c r="H283"/>
  <c r="H284"/>
  <c r="H285"/>
  <c r="H280"/>
  <c r="G281"/>
  <c r="G282"/>
  <c r="G283"/>
  <c r="G284"/>
  <c r="G285"/>
  <c r="G280"/>
  <c r="F281"/>
  <c r="F282"/>
  <c r="F283"/>
  <c r="F284"/>
  <c r="F285"/>
  <c r="F280"/>
  <c r="E281"/>
  <c r="E282"/>
  <c r="E283"/>
  <c r="E284"/>
  <c r="E285"/>
  <c r="E280"/>
  <c r="D281"/>
  <c r="D282"/>
  <c r="D283"/>
  <c r="D284"/>
  <c r="D285"/>
  <c r="D280"/>
  <c r="C281"/>
  <c r="C282"/>
  <c r="C283"/>
  <c r="C284"/>
  <c r="C285"/>
  <c r="C280"/>
  <c r="B281"/>
  <c r="B282"/>
  <c r="B283"/>
  <c r="B284"/>
  <c r="B285"/>
  <c r="B280"/>
  <c r="H248"/>
  <c r="H249"/>
  <c r="H250"/>
  <c r="H247"/>
  <c r="G248"/>
  <c r="G249"/>
  <c r="G250"/>
  <c r="G247"/>
  <c r="F248"/>
  <c r="F249"/>
  <c r="F250"/>
  <c r="F247"/>
  <c r="E248"/>
  <c r="E249"/>
  <c r="E250"/>
  <c r="E247"/>
  <c r="D248"/>
  <c r="D249"/>
  <c r="D250"/>
  <c r="D247"/>
  <c r="C248"/>
  <c r="C249"/>
  <c r="C250"/>
  <c r="C247"/>
  <c r="B248"/>
  <c r="B249"/>
  <c r="B250"/>
  <c r="B247"/>
  <c r="H236"/>
  <c r="H237"/>
  <c r="H238"/>
  <c r="H239"/>
  <c r="H240"/>
  <c r="H241"/>
  <c r="H242"/>
  <c r="H235"/>
  <c r="G236"/>
  <c r="G237"/>
  <c r="G238"/>
  <c r="G239"/>
  <c r="G240"/>
  <c r="G241"/>
  <c r="G242"/>
  <c r="G235"/>
  <c r="F236"/>
  <c r="F237"/>
  <c r="F238"/>
  <c r="F239"/>
  <c r="F240"/>
  <c r="F241"/>
  <c r="F242"/>
  <c r="F235"/>
  <c r="E236"/>
  <c r="E237"/>
  <c r="E238"/>
  <c r="E239"/>
  <c r="E240"/>
  <c r="E241"/>
  <c r="E242"/>
  <c r="E235"/>
  <c r="D236"/>
  <c r="D237"/>
  <c r="D238"/>
  <c r="D239"/>
  <c r="D240"/>
  <c r="D241"/>
  <c r="D242"/>
  <c r="D235"/>
  <c r="C236"/>
  <c r="C237"/>
  <c r="C238"/>
  <c r="C239"/>
  <c r="C240"/>
  <c r="C241"/>
  <c r="C242"/>
  <c r="C235"/>
  <c r="B236"/>
  <c r="B237"/>
  <c r="B238"/>
  <c r="B239"/>
  <c r="B240"/>
  <c r="B241"/>
  <c r="B242"/>
  <c r="B235"/>
  <c r="H227"/>
  <c r="H228"/>
  <c r="H229"/>
  <c r="H230"/>
  <c r="H226"/>
  <c r="G227"/>
  <c r="G228"/>
  <c r="G229"/>
  <c r="G230"/>
  <c r="G226"/>
  <c r="F227"/>
  <c r="F228"/>
  <c r="F229"/>
  <c r="F230"/>
  <c r="F226"/>
  <c r="E227"/>
  <c r="E228"/>
  <c r="E229"/>
  <c r="E230"/>
  <c r="E226"/>
  <c r="D227"/>
  <c r="D228"/>
  <c r="D229"/>
  <c r="D230"/>
  <c r="D226"/>
  <c r="C227"/>
  <c r="C228"/>
  <c r="C229"/>
  <c r="C230"/>
  <c r="C226"/>
  <c r="B227"/>
  <c r="B228"/>
  <c r="B229"/>
  <c r="B230"/>
  <c r="B226"/>
  <c r="F198"/>
  <c r="G198"/>
  <c r="H198"/>
  <c r="E198"/>
  <c r="F196"/>
  <c r="G196"/>
  <c r="H196"/>
  <c r="E196"/>
  <c r="F195"/>
  <c r="G195"/>
  <c r="H195"/>
  <c r="E195"/>
  <c r="D198"/>
  <c r="D196"/>
  <c r="D195"/>
  <c r="C196"/>
  <c r="C197"/>
  <c r="C198"/>
  <c r="C195"/>
  <c r="B196"/>
  <c r="B197"/>
  <c r="B198"/>
  <c r="B195"/>
  <c r="H184"/>
  <c r="H185"/>
  <c r="H186"/>
  <c r="H187"/>
  <c r="H188"/>
  <c r="H189"/>
  <c r="H190"/>
  <c r="H183"/>
  <c r="G184"/>
  <c r="G185"/>
  <c r="G186"/>
  <c r="G187"/>
  <c r="G188"/>
  <c r="G189"/>
  <c r="G190"/>
  <c r="G183"/>
  <c r="F184"/>
  <c r="F185"/>
  <c r="F186"/>
  <c r="F187"/>
  <c r="F188"/>
  <c r="F189"/>
  <c r="F190"/>
  <c r="F183"/>
  <c r="E184"/>
  <c r="E185"/>
  <c r="E186"/>
  <c r="E187"/>
  <c r="E188"/>
  <c r="E189"/>
  <c r="E190"/>
  <c r="E183"/>
  <c r="D184"/>
  <c r="D185"/>
  <c r="D186"/>
  <c r="D187"/>
  <c r="D188"/>
  <c r="D189"/>
  <c r="D190"/>
  <c r="D183"/>
  <c r="C184"/>
  <c r="C185"/>
  <c r="C186"/>
  <c r="C187"/>
  <c r="C188"/>
  <c r="C189"/>
  <c r="C190"/>
  <c r="C183"/>
  <c r="B184"/>
  <c r="B185"/>
  <c r="B186"/>
  <c r="B187"/>
  <c r="B188"/>
  <c r="B189"/>
  <c r="B190"/>
  <c r="B183"/>
  <c r="H173"/>
  <c r="H174"/>
  <c r="H175"/>
  <c r="H176"/>
  <c r="H177"/>
  <c r="H178"/>
  <c r="H172"/>
  <c r="G173"/>
  <c r="G174"/>
  <c r="G175"/>
  <c r="G176"/>
  <c r="G177"/>
  <c r="G178"/>
  <c r="G172"/>
  <c r="F173"/>
  <c r="F174"/>
  <c r="F175"/>
  <c r="F176"/>
  <c r="F177"/>
  <c r="F178"/>
  <c r="F172"/>
  <c r="E173"/>
  <c r="E174"/>
  <c r="E175"/>
  <c r="E176"/>
  <c r="E177"/>
  <c r="E178"/>
  <c r="E172"/>
  <c r="D173"/>
  <c r="D174"/>
  <c r="D176"/>
  <c r="D177"/>
  <c r="D178"/>
  <c r="D172"/>
  <c r="C173"/>
  <c r="C174"/>
  <c r="C175"/>
  <c r="C176"/>
  <c r="C177"/>
  <c r="C178"/>
  <c r="C172"/>
  <c r="B173"/>
  <c r="B174"/>
  <c r="B175"/>
  <c r="B176"/>
  <c r="B177"/>
  <c r="B178"/>
  <c r="B172"/>
  <c r="F142"/>
  <c r="G142"/>
  <c r="H142"/>
  <c r="E142"/>
  <c r="F140"/>
  <c r="G140"/>
  <c r="H140"/>
  <c r="E140"/>
  <c r="F139"/>
  <c r="G139"/>
  <c r="H139"/>
  <c r="E139"/>
  <c r="D142"/>
  <c r="D140"/>
  <c r="D139"/>
  <c r="C140"/>
  <c r="C141"/>
  <c r="C142"/>
  <c r="C139"/>
  <c r="B140"/>
  <c r="B142"/>
  <c r="B139"/>
  <c r="H129"/>
  <c r="H130"/>
  <c r="H131"/>
  <c r="H132"/>
  <c r="H133"/>
  <c r="H134"/>
  <c r="H128"/>
  <c r="G129"/>
  <c r="G130"/>
  <c r="G131"/>
  <c r="G132"/>
  <c r="G133"/>
  <c r="G134"/>
  <c r="G128"/>
  <c r="F129"/>
  <c r="F130"/>
  <c r="F131"/>
  <c r="F132"/>
  <c r="F133"/>
  <c r="F134"/>
  <c r="F128"/>
  <c r="E129"/>
  <c r="E130"/>
  <c r="E131"/>
  <c r="E132"/>
  <c r="E133"/>
  <c r="E134"/>
  <c r="E128"/>
  <c r="D129"/>
  <c r="D130"/>
  <c r="D131"/>
  <c r="D132"/>
  <c r="D133"/>
  <c r="D134"/>
  <c r="D128"/>
  <c r="C129"/>
  <c r="C130"/>
  <c r="C131"/>
  <c r="C132"/>
  <c r="C133"/>
  <c r="C134"/>
  <c r="C128"/>
  <c r="B128"/>
  <c r="B130"/>
  <c r="B131"/>
  <c r="B132"/>
  <c r="B133"/>
  <c r="B134"/>
  <c r="B129"/>
  <c r="H120"/>
  <c r="H121"/>
  <c r="H122"/>
  <c r="H123"/>
  <c r="H119"/>
  <c r="G120"/>
  <c r="G121"/>
  <c r="G122"/>
  <c r="G123"/>
  <c r="G119"/>
  <c r="F120"/>
  <c r="F121"/>
  <c r="F122"/>
  <c r="F123"/>
  <c r="F119"/>
  <c r="E120"/>
  <c r="E121"/>
  <c r="E122"/>
  <c r="E123"/>
  <c r="E119"/>
  <c r="D120"/>
  <c r="D121"/>
  <c r="D122"/>
  <c r="D123"/>
  <c r="D119"/>
  <c r="C120"/>
  <c r="C121"/>
  <c r="C122"/>
  <c r="C123"/>
  <c r="C119"/>
  <c r="B120"/>
  <c r="B121"/>
  <c r="B122"/>
  <c r="B123"/>
  <c r="B119"/>
  <c r="H89"/>
  <c r="H90"/>
  <c r="H88"/>
  <c r="G89"/>
  <c r="G90"/>
  <c r="G88"/>
  <c r="F89"/>
  <c r="F90"/>
  <c r="F88"/>
  <c r="E89"/>
  <c r="E90"/>
  <c r="E88"/>
  <c r="D89"/>
  <c r="D90"/>
  <c r="D88"/>
  <c r="C89"/>
  <c r="C90"/>
  <c r="C88"/>
  <c r="B89"/>
  <c r="B90"/>
  <c r="B88"/>
  <c r="H78"/>
  <c r="H79"/>
  <c r="H80"/>
  <c r="H82"/>
  <c r="H83"/>
  <c r="H77"/>
  <c r="G78"/>
  <c r="G79"/>
  <c r="G80"/>
  <c r="G81"/>
  <c r="G82"/>
  <c r="G83"/>
  <c r="G77"/>
  <c r="F78"/>
  <c r="F79"/>
  <c r="F80"/>
  <c r="F81"/>
  <c r="F82"/>
  <c r="F83"/>
  <c r="F77"/>
  <c r="E78"/>
  <c r="E79"/>
  <c r="E80"/>
  <c r="E81"/>
  <c r="E82"/>
  <c r="E83"/>
  <c r="E77"/>
  <c r="D78"/>
  <c r="D79"/>
  <c r="D80"/>
  <c r="D81"/>
  <c r="D82"/>
  <c r="D83"/>
  <c r="D77"/>
  <c r="C78"/>
  <c r="C79"/>
  <c r="C80"/>
  <c r="C81"/>
  <c r="C82"/>
  <c r="C83"/>
  <c r="C77"/>
  <c r="B78"/>
  <c r="B79"/>
  <c r="B80"/>
  <c r="B81"/>
  <c r="B82"/>
  <c r="B83"/>
  <c r="B77"/>
  <c r="H67"/>
  <c r="H68"/>
  <c r="H69"/>
  <c r="H70"/>
  <c r="H71"/>
  <c r="H72"/>
  <c r="H66"/>
  <c r="G67"/>
  <c r="G68"/>
  <c r="G69"/>
  <c r="G70"/>
  <c r="G71"/>
  <c r="G72"/>
  <c r="G66"/>
  <c r="F67"/>
  <c r="F68"/>
  <c r="F69"/>
  <c r="F70"/>
  <c r="F71"/>
  <c r="F72"/>
  <c r="F66"/>
  <c r="E67"/>
  <c r="E68"/>
  <c r="E69"/>
  <c r="E70"/>
  <c r="E71"/>
  <c r="E72"/>
  <c r="E66"/>
  <c r="D67"/>
  <c r="D68"/>
  <c r="D69"/>
  <c r="D70"/>
  <c r="D71"/>
  <c r="D72"/>
  <c r="D66"/>
  <c r="B67"/>
  <c r="B68"/>
  <c r="B69"/>
  <c r="B70"/>
  <c r="B71"/>
  <c r="B72"/>
  <c r="B66"/>
  <c r="C67"/>
  <c r="C68"/>
  <c r="C69"/>
  <c r="C70"/>
  <c r="C71"/>
  <c r="C72"/>
  <c r="C66"/>
  <c r="P380"/>
  <c r="O380"/>
  <c r="N380"/>
  <c r="M380"/>
  <c r="L380"/>
  <c r="K380"/>
  <c r="J380"/>
  <c r="I380"/>
  <c r="H380"/>
  <c r="G380"/>
  <c r="F380"/>
  <c r="E380"/>
  <c r="P372"/>
  <c r="O372"/>
  <c r="N372"/>
  <c r="M372"/>
  <c r="L372"/>
  <c r="K372"/>
  <c r="J372"/>
  <c r="I372"/>
  <c r="H372"/>
  <c r="G372"/>
  <c r="F372"/>
  <c r="E372"/>
  <c r="P363"/>
  <c r="O363"/>
  <c r="N363"/>
  <c r="M363"/>
  <c r="L363"/>
  <c r="K363"/>
  <c r="J363"/>
  <c r="I363"/>
  <c r="H363"/>
  <c r="G363"/>
  <c r="F363"/>
  <c r="E363"/>
  <c r="P354"/>
  <c r="O354"/>
  <c r="N354"/>
  <c r="M354"/>
  <c r="L354"/>
  <c r="K354"/>
  <c r="J354"/>
  <c r="I354"/>
  <c r="H354"/>
  <c r="G354"/>
  <c r="F354"/>
  <c r="E354"/>
  <c r="P345"/>
  <c r="O345"/>
  <c r="N345"/>
  <c r="M345"/>
  <c r="L345"/>
  <c r="K345"/>
  <c r="J345"/>
  <c r="I345"/>
  <c r="H345"/>
  <c r="G345"/>
  <c r="F345"/>
  <c r="E345"/>
  <c r="P335"/>
  <c r="O335"/>
  <c r="N335"/>
  <c r="M335"/>
  <c r="L335"/>
  <c r="K335"/>
  <c r="J335"/>
  <c r="I335"/>
  <c r="H335"/>
  <c r="G335"/>
  <c r="F335"/>
  <c r="E335"/>
  <c r="P713"/>
  <c r="O713"/>
  <c r="N713"/>
  <c r="M713"/>
  <c r="L713"/>
  <c r="K713"/>
  <c r="J713"/>
  <c r="I713"/>
  <c r="H713"/>
  <c r="G713"/>
  <c r="F713"/>
  <c r="E713"/>
  <c r="P704"/>
  <c r="O704"/>
  <c r="N704"/>
  <c r="M704"/>
  <c r="L704"/>
  <c r="K704"/>
  <c r="J704"/>
  <c r="I704"/>
  <c r="H704"/>
  <c r="G704"/>
  <c r="F704"/>
  <c r="E704"/>
  <c r="P695"/>
  <c r="O695"/>
  <c r="N695"/>
  <c r="M695"/>
  <c r="L695"/>
  <c r="K695"/>
  <c r="J695"/>
  <c r="I695"/>
  <c r="H695"/>
  <c r="G695"/>
  <c r="F695"/>
  <c r="E695"/>
  <c r="P686"/>
  <c r="O686"/>
  <c r="N686"/>
  <c r="M686"/>
  <c r="L686"/>
  <c r="K686"/>
  <c r="J686"/>
  <c r="I686"/>
  <c r="H686"/>
  <c r="G686"/>
  <c r="F686"/>
  <c r="E686"/>
  <c r="P677"/>
  <c r="O677"/>
  <c r="N677"/>
  <c r="M677"/>
  <c r="L677"/>
  <c r="K677"/>
  <c r="J677"/>
  <c r="I677"/>
  <c r="H677"/>
  <c r="G677"/>
  <c r="F677"/>
  <c r="E677"/>
  <c r="P668"/>
  <c r="E668"/>
  <c r="O668"/>
  <c r="N668"/>
  <c r="M668"/>
  <c r="L668"/>
  <c r="K668"/>
  <c r="J668"/>
  <c r="I668"/>
  <c r="H668"/>
  <c r="G668"/>
  <c r="F668"/>
  <c r="F771"/>
  <c r="G771"/>
  <c r="H771"/>
  <c r="I771"/>
  <c r="J771"/>
  <c r="K771"/>
  <c r="L771"/>
  <c r="M771"/>
  <c r="N771"/>
  <c r="O771"/>
  <c r="P771"/>
  <c r="E771"/>
  <c r="F762"/>
  <c r="G762"/>
  <c r="H762"/>
  <c r="I762"/>
  <c r="J762"/>
  <c r="K762"/>
  <c r="L762"/>
  <c r="M762"/>
  <c r="N762"/>
  <c r="O762"/>
  <c r="P762"/>
  <c r="E762"/>
  <c r="F753"/>
  <c r="G753"/>
  <c r="H753"/>
  <c r="I753"/>
  <c r="J753"/>
  <c r="K753"/>
  <c r="L753"/>
  <c r="M753"/>
  <c r="N753"/>
  <c r="O753"/>
  <c r="P753"/>
  <c r="E753"/>
  <c r="J744"/>
  <c r="K744"/>
  <c r="L744"/>
  <c r="M744"/>
  <c r="N744"/>
  <c r="O744"/>
  <c r="P744"/>
  <c r="F744"/>
  <c r="G744"/>
  <c r="H744"/>
  <c r="I744"/>
  <c r="E744"/>
  <c r="J735"/>
  <c r="K735"/>
  <c r="L735"/>
  <c r="M735"/>
  <c r="N735"/>
  <c r="O735"/>
  <c r="P735"/>
  <c r="H735"/>
  <c r="I735"/>
  <c r="F735"/>
  <c r="G735"/>
  <c r="E735"/>
  <c r="L726"/>
  <c r="M726"/>
  <c r="N726"/>
  <c r="O726"/>
  <c r="P726"/>
  <c r="I726"/>
  <c r="J726"/>
  <c r="K726"/>
  <c r="F726"/>
  <c r="G726"/>
  <c r="H726"/>
  <c r="E726"/>
  <c r="D725" i="14"/>
  <c r="G743"/>
  <c r="G752"/>
  <c r="G761"/>
  <c r="G770"/>
  <c r="F770"/>
  <c r="E770"/>
  <c r="D770"/>
  <c r="G710"/>
  <c r="F710"/>
  <c r="E710"/>
  <c r="D710"/>
  <c r="F761"/>
  <c r="E761"/>
  <c r="D761"/>
  <c r="G701"/>
  <c r="F701"/>
  <c r="E701"/>
  <c r="D701"/>
  <c r="F752"/>
  <c r="E752"/>
  <c r="D752"/>
  <c r="G692"/>
  <c r="F692"/>
  <c r="E692"/>
  <c r="D692"/>
  <c r="F743"/>
  <c r="E743"/>
  <c r="D743"/>
  <c r="G683"/>
  <c r="F683"/>
  <c r="E683"/>
  <c r="D683"/>
  <c r="G734"/>
  <c r="F734"/>
  <c r="E734"/>
  <c r="D734"/>
  <c r="G674"/>
  <c r="F674"/>
  <c r="E674"/>
  <c r="D674"/>
  <c r="G725"/>
  <c r="F725"/>
  <c r="E725"/>
  <c r="G665"/>
  <c r="F665"/>
  <c r="E665"/>
  <c r="D665"/>
  <c r="G380"/>
  <c r="E380"/>
  <c r="F380"/>
  <c r="D380"/>
  <c r="E371"/>
  <c r="F371"/>
  <c r="G371"/>
  <c r="D371"/>
  <c r="E362"/>
  <c r="F362"/>
  <c r="G362"/>
  <c r="D362"/>
  <c r="E353"/>
  <c r="F353"/>
  <c r="G353"/>
  <c r="D353"/>
  <c r="G345"/>
  <c r="E345"/>
  <c r="F345"/>
  <c r="D345"/>
  <c r="G336"/>
  <c r="F336"/>
  <c r="E336"/>
  <c r="D336"/>
  <c r="C9" i="2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9" i="2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4" i="2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9"/>
  <c r="C10" i="26"/>
  <c r="C43"/>
  <c r="C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8"/>
  <c r="C44" i="24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3" i="9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E251" i="29" l="1"/>
  <c r="E73"/>
  <c r="H73"/>
  <c r="F179"/>
  <c r="F73"/>
  <c r="E84"/>
  <c r="C535" i="7" l="1"/>
  <c r="C479"/>
  <c r="C425"/>
  <c r="C404"/>
  <c r="C331"/>
  <c r="C323"/>
  <c r="C303"/>
  <c r="C270"/>
  <c r="C250"/>
  <c r="C218"/>
  <c r="C211"/>
  <c r="C155"/>
  <c r="C35"/>
  <c r="C17"/>
  <c r="D638" i="29"/>
  <c r="D630"/>
  <c r="D618"/>
  <c r="D585"/>
  <c r="D577"/>
  <c r="D565"/>
  <c r="D528"/>
  <c r="D521"/>
  <c r="D510"/>
  <c r="D466"/>
  <c r="D454"/>
  <c r="C417" i="14"/>
  <c r="D419" i="29" s="1"/>
  <c r="D412"/>
  <c r="D401"/>
  <c r="D298"/>
  <c r="D286"/>
  <c r="D251"/>
  <c r="D243"/>
  <c r="D231"/>
  <c r="D199"/>
  <c r="D191"/>
  <c r="D179"/>
  <c r="D135"/>
  <c r="D124"/>
  <c r="D84"/>
  <c r="D73"/>
  <c r="R528" i="7" l="1"/>
  <c r="Q421"/>
  <c r="Q312"/>
  <c r="P256"/>
  <c r="S199"/>
  <c r="P143"/>
  <c r="H565" i="29" l="1"/>
  <c r="H567" s="1"/>
  <c r="G565"/>
  <c r="G567" s="1"/>
  <c r="F565"/>
  <c r="F567" s="1"/>
  <c r="E565"/>
  <c r="E567" s="1"/>
  <c r="AB143" i="7"/>
  <c r="AA143"/>
  <c r="AB142"/>
  <c r="AA142"/>
  <c r="P153" l="1"/>
  <c r="R91"/>
  <c r="Q91"/>
  <c r="I243" i="29" l="1"/>
  <c r="I245" s="1"/>
  <c r="J243"/>
  <c r="J245" s="1"/>
  <c r="K243"/>
  <c r="K245" s="1"/>
  <c r="L243"/>
  <c r="L245" s="1"/>
  <c r="M243"/>
  <c r="M245" s="1"/>
  <c r="N243"/>
  <c r="N245" s="1"/>
  <c r="O243"/>
  <c r="O245" s="1"/>
  <c r="P243"/>
  <c r="P245" s="1"/>
  <c r="H81"/>
  <c r="H84" s="1"/>
  <c r="T94" i="7" l="1"/>
  <c r="Q94"/>
  <c r="O94"/>
  <c r="S36"/>
  <c r="O36"/>
  <c r="O485"/>
  <c r="AE42"/>
  <c r="AB256" l="1"/>
  <c r="E231" i="29"/>
  <c r="E233" s="1"/>
  <c r="F231"/>
  <c r="F233" s="1"/>
  <c r="G231"/>
  <c r="G233" s="1"/>
  <c r="H231"/>
  <c r="H233" s="1"/>
  <c r="I231"/>
  <c r="I233" s="1"/>
  <c r="J231"/>
  <c r="J233" s="1"/>
  <c r="K231"/>
  <c r="K233" s="1"/>
  <c r="L231"/>
  <c r="L233" s="1"/>
  <c r="M231"/>
  <c r="M233" s="1"/>
  <c r="N231"/>
  <c r="N233" s="1"/>
  <c r="O231"/>
  <c r="O233" s="1"/>
  <c r="P231"/>
  <c r="P233" s="1"/>
  <c r="D232" i="14"/>
  <c r="D234" s="1"/>
  <c r="E232"/>
  <c r="E234" s="1"/>
  <c r="F232"/>
  <c r="F234" s="1"/>
  <c r="AB217" i="7" l="1"/>
  <c r="AA217"/>
  <c r="AB214"/>
  <c r="AA214"/>
  <c r="AB196"/>
  <c r="AA196"/>
  <c r="AB198"/>
  <c r="AA198"/>
  <c r="AB199"/>
  <c r="AA199"/>
  <c r="P264"/>
  <c r="O264"/>
  <c r="R265"/>
  <c r="Q265" s="1"/>
  <c r="O265"/>
  <c r="P277"/>
  <c r="O277"/>
  <c r="AA256"/>
  <c r="P16" i="28" l="1"/>
  <c r="P17"/>
  <c r="P15" i="27"/>
  <c r="P16"/>
  <c r="P17"/>
  <c r="P16" i="25"/>
  <c r="P15" i="26"/>
  <c r="P16" i="24"/>
  <c r="P15"/>
  <c r="P15" i="9"/>
  <c r="L510" i="29" l="1"/>
  <c r="L512" s="1"/>
  <c r="I510"/>
  <c r="I512" s="1"/>
  <c r="H504"/>
  <c r="AB310" i="7" l="1"/>
  <c r="AA310"/>
  <c r="AC309"/>
  <c r="AB309"/>
  <c r="AA309"/>
  <c r="K412" i="29" l="1"/>
  <c r="K414" s="1"/>
  <c r="E412"/>
  <c r="E414" s="1"/>
  <c r="AF539" i="7"/>
  <c r="T522" s="1"/>
  <c r="M15" i="26" s="1"/>
  <c r="AE539" i="7"/>
  <c r="S522" s="1"/>
  <c r="AP541"/>
  <c r="AQ541"/>
  <c r="AA547"/>
  <c r="AB547"/>
  <c r="AJ542"/>
  <c r="AI542"/>
  <c r="AH542"/>
  <c r="AG542"/>
  <c r="AF485"/>
  <c r="T469" s="1"/>
  <c r="L15" i="26" s="1"/>
  <c r="AE485" i="7"/>
  <c r="S469" s="1"/>
  <c r="AB485"/>
  <c r="P469" s="1"/>
  <c r="AA485"/>
  <c r="O469" s="1"/>
  <c r="AP430"/>
  <c r="AP423"/>
  <c r="AF431"/>
  <c r="T415" s="1"/>
  <c r="K15" i="26" s="1"/>
  <c r="AE431" i="7"/>
  <c r="S415" s="1"/>
  <c r="AB431"/>
  <c r="P415" s="1"/>
  <c r="AA431"/>
  <c r="O415" s="1"/>
  <c r="AF425"/>
  <c r="T414" s="1"/>
  <c r="AE425"/>
  <c r="S414" s="1"/>
  <c r="AB425"/>
  <c r="P414" s="1"/>
  <c r="AA425"/>
  <c r="O414" s="1"/>
  <c r="AE439"/>
  <c r="AF439"/>
  <c r="AP434"/>
  <c r="AQ434"/>
  <c r="AJ434"/>
  <c r="AI434"/>
  <c r="AH434"/>
  <c r="AG434"/>
  <c r="AP381"/>
  <c r="AP370"/>
  <c r="AF377"/>
  <c r="T362" s="1"/>
  <c r="J15" i="26" s="1"/>
  <c r="AE377" i="7"/>
  <c r="AF371"/>
  <c r="T361" s="1"/>
  <c r="AE371"/>
  <c r="S361" s="1"/>
  <c r="AQ381"/>
  <c r="AA385"/>
  <c r="AB385"/>
  <c r="AE385"/>
  <c r="AF385"/>
  <c r="AJ380"/>
  <c r="AI380"/>
  <c r="AH380"/>
  <c r="AG380"/>
  <c r="AF323"/>
  <c r="T306" s="1"/>
  <c r="I15" i="26" s="1"/>
  <c r="AE323" i="7"/>
  <c r="S306" s="1"/>
  <c r="AB311"/>
  <c r="AA311"/>
  <c r="AP326"/>
  <c r="AQ326"/>
  <c r="AJ326"/>
  <c r="AI326"/>
  <c r="AH326"/>
  <c r="AG326"/>
  <c r="AF267"/>
  <c r="T250" s="1"/>
  <c r="H15" i="26" s="1"/>
  <c r="AE267" i="7"/>
  <c r="S250" s="1"/>
  <c r="AE275"/>
  <c r="AF275"/>
  <c r="AP270"/>
  <c r="AQ270"/>
  <c r="AJ270"/>
  <c r="AI270"/>
  <c r="AH270"/>
  <c r="AG270"/>
  <c r="AP213"/>
  <c r="AQ213"/>
  <c r="AP202"/>
  <c r="AA219"/>
  <c r="AB219"/>
  <c r="AA162"/>
  <c r="AJ213"/>
  <c r="AI213"/>
  <c r="AH213"/>
  <c r="AG213"/>
  <c r="AF210"/>
  <c r="T193" s="1"/>
  <c r="G15" i="26" s="1"/>
  <c r="AE210" i="7"/>
  <c r="S193" s="1"/>
  <c r="AD210"/>
  <c r="R193" s="1"/>
  <c r="AC210"/>
  <c r="Q193" s="1"/>
  <c r="AQ157"/>
  <c r="AP157"/>
  <c r="AB162"/>
  <c r="AJ157"/>
  <c r="AI157"/>
  <c r="AH157"/>
  <c r="AG157"/>
  <c r="AF154"/>
  <c r="T137" s="1"/>
  <c r="F15" i="26" s="1"/>
  <c r="AE154" i="7"/>
  <c r="S137" s="1"/>
  <c r="AP139"/>
  <c r="AP137"/>
  <c r="AP136"/>
  <c r="AP135"/>
  <c r="AB88"/>
  <c r="P77" s="1"/>
  <c r="E14" i="9" s="1"/>
  <c r="AF88" i="7"/>
  <c r="T77" s="1"/>
  <c r="AA95"/>
  <c r="O78" s="1"/>
  <c r="AP79"/>
  <c r="AP78"/>
  <c r="AP76"/>
  <c r="AP75"/>
  <c r="K15" i="9" l="1"/>
  <c r="L15"/>
  <c r="AE378" i="7"/>
  <c r="S362"/>
  <c r="W193"/>
  <c r="G16" i="24"/>
  <c r="X193" i="7"/>
  <c r="G16" i="27" s="1"/>
  <c r="AF378" i="7"/>
  <c r="AA432"/>
  <c r="AB432"/>
  <c r="AE432"/>
  <c r="AF432"/>
  <c r="AI210"/>
  <c r="AJ210"/>
  <c r="AP87"/>
  <c r="AB95"/>
  <c r="AP93"/>
  <c r="AP92"/>
  <c r="AP91"/>
  <c r="AP90"/>
  <c r="AJ75"/>
  <c r="AA88"/>
  <c r="AE88"/>
  <c r="S77" s="1"/>
  <c r="AJ98"/>
  <c r="AI98"/>
  <c r="AC45"/>
  <c r="AD45"/>
  <c r="AJ39"/>
  <c r="AH39"/>
  <c r="AI39"/>
  <c r="AG39"/>
  <c r="AJ40"/>
  <c r="AI40"/>
  <c r="AH40"/>
  <c r="AG40"/>
  <c r="AG41"/>
  <c r="AP36"/>
  <c r="AP35"/>
  <c r="AP33"/>
  <c r="AP32"/>
  <c r="AA30"/>
  <c r="O19" s="1"/>
  <c r="AP29"/>
  <c r="AP19"/>
  <c r="AH33"/>
  <c r="AH32"/>
  <c r="AG32"/>
  <c r="AJ16"/>
  <c r="AH16"/>
  <c r="AG16"/>
  <c r="AA37"/>
  <c r="O20" s="1"/>
  <c r="AB37"/>
  <c r="P20" s="1"/>
  <c r="AE37"/>
  <c r="S20" s="1"/>
  <c r="AF37"/>
  <c r="T20" s="1"/>
  <c r="D15" i="26" s="1"/>
  <c r="AB30" i="7"/>
  <c r="P19" s="1"/>
  <c r="AE30"/>
  <c r="S19" s="1"/>
  <c r="AF30"/>
  <c r="T19" s="1"/>
  <c r="O618" i="29"/>
  <c r="O620" s="1"/>
  <c r="E618"/>
  <c r="E620" s="1"/>
  <c r="F618"/>
  <c r="F620" s="1"/>
  <c r="G618"/>
  <c r="G620" s="1"/>
  <c r="I618"/>
  <c r="I620" s="1"/>
  <c r="J618"/>
  <c r="J620" s="1"/>
  <c r="K618"/>
  <c r="K620" s="1"/>
  <c r="L618"/>
  <c r="L620" s="1"/>
  <c r="M618"/>
  <c r="M620" s="1"/>
  <c r="N618"/>
  <c r="N620" s="1"/>
  <c r="P618"/>
  <c r="P620" s="1"/>
  <c r="J638"/>
  <c r="J640" s="1"/>
  <c r="P638"/>
  <c r="P640" s="1"/>
  <c r="H638"/>
  <c r="H640" s="1"/>
  <c r="F638"/>
  <c r="F640" s="1"/>
  <c r="I638"/>
  <c r="I640" s="1"/>
  <c r="K638"/>
  <c r="K640" s="1"/>
  <c r="L638"/>
  <c r="L640" s="1"/>
  <c r="M638"/>
  <c r="M640" s="1"/>
  <c r="N638"/>
  <c r="N640" s="1"/>
  <c r="O638"/>
  <c r="O640" s="1"/>
  <c r="G638"/>
  <c r="G640" s="1"/>
  <c r="E638"/>
  <c r="E640" s="1"/>
  <c r="L630"/>
  <c r="L632" s="1"/>
  <c r="N630"/>
  <c r="N632" s="1"/>
  <c r="G630"/>
  <c r="G632" s="1"/>
  <c r="F630"/>
  <c r="F632" s="1"/>
  <c r="E630"/>
  <c r="E632" s="1"/>
  <c r="AA96" i="7" l="1"/>
  <c r="O77"/>
  <c r="AB96"/>
  <c r="P78"/>
  <c r="D15" i="9"/>
  <c r="AF38" i="7"/>
  <c r="AE38"/>
  <c r="AB38"/>
  <c r="AA38"/>
  <c r="G585" i="29"/>
  <c r="G587" s="1"/>
  <c r="K585"/>
  <c r="K587" s="1"/>
  <c r="F585"/>
  <c r="F587" s="1"/>
  <c r="E585"/>
  <c r="E587" s="1"/>
  <c r="P577"/>
  <c r="P579" s="1"/>
  <c r="H577"/>
  <c r="H579" s="1"/>
  <c r="I577"/>
  <c r="I579" s="1"/>
  <c r="J577"/>
  <c r="J579" s="1"/>
  <c r="K577"/>
  <c r="K579" s="1"/>
  <c r="L577"/>
  <c r="L579" s="1"/>
  <c r="M577"/>
  <c r="M579" s="1"/>
  <c r="N577"/>
  <c r="N579" s="1"/>
  <c r="O577"/>
  <c r="O579" s="1"/>
  <c r="G577"/>
  <c r="G579" s="1"/>
  <c r="F577"/>
  <c r="F579" s="1"/>
  <c r="E577"/>
  <c r="E579" s="1"/>
  <c r="P565"/>
  <c r="P567" s="1"/>
  <c r="I565"/>
  <c r="I567" s="1"/>
  <c r="N565"/>
  <c r="N567" s="1"/>
  <c r="H528"/>
  <c r="H530" s="1"/>
  <c r="P528"/>
  <c r="P530" s="1"/>
  <c r="J528"/>
  <c r="J530" s="1"/>
  <c r="G528"/>
  <c r="G530" s="1"/>
  <c r="F528"/>
  <c r="F530" s="1"/>
  <c r="E528"/>
  <c r="E530" s="1"/>
  <c r="N521"/>
  <c r="N523" s="1"/>
  <c r="E521"/>
  <c r="E523" s="1"/>
  <c r="I521"/>
  <c r="I523" s="1"/>
  <c r="G521"/>
  <c r="G523" s="1"/>
  <c r="F521"/>
  <c r="F523" s="1"/>
  <c r="H521"/>
  <c r="H523" s="1"/>
  <c r="P510"/>
  <c r="P512" s="1"/>
  <c r="G510"/>
  <c r="G512" s="1"/>
  <c r="K510"/>
  <c r="K512" s="1"/>
  <c r="J510"/>
  <c r="J512" s="1"/>
  <c r="M510"/>
  <c r="M512" s="1"/>
  <c r="N510"/>
  <c r="N512" s="1"/>
  <c r="O510"/>
  <c r="O512" s="1"/>
  <c r="F510"/>
  <c r="F512" s="1"/>
  <c r="E510"/>
  <c r="E512" s="1"/>
  <c r="P474"/>
  <c r="P476" s="1"/>
  <c r="H474"/>
  <c r="H476" s="1"/>
  <c r="J474"/>
  <c r="J476" s="1"/>
  <c r="E474"/>
  <c r="E476" s="1"/>
  <c r="I474"/>
  <c r="I476" s="1"/>
  <c r="K474"/>
  <c r="K476" s="1"/>
  <c r="L474"/>
  <c r="L476" s="1"/>
  <c r="M474"/>
  <c r="M476" s="1"/>
  <c r="N474"/>
  <c r="N476" s="1"/>
  <c r="O474"/>
  <c r="O476" s="1"/>
  <c r="G474"/>
  <c r="G476" s="1"/>
  <c r="F474"/>
  <c r="F476" s="1"/>
  <c r="P466"/>
  <c r="P468" s="1"/>
  <c r="F466"/>
  <c r="F468" s="1"/>
  <c r="G466"/>
  <c r="G468" s="1"/>
  <c r="E466"/>
  <c r="E468" s="1"/>
  <c r="K466"/>
  <c r="K468" s="1"/>
  <c r="L466"/>
  <c r="L468" s="1"/>
  <c r="H454"/>
  <c r="H456" s="1"/>
  <c r="P454"/>
  <c r="P456" s="1"/>
  <c r="I454"/>
  <c r="I456" s="1"/>
  <c r="J454"/>
  <c r="J456" s="1"/>
  <c r="K454"/>
  <c r="K456" s="1"/>
  <c r="L454"/>
  <c r="L456" s="1"/>
  <c r="M454"/>
  <c r="M456" s="1"/>
  <c r="N454"/>
  <c r="N456" s="1"/>
  <c r="O454"/>
  <c r="O456" s="1"/>
  <c r="G454"/>
  <c r="G456" s="1"/>
  <c r="F454"/>
  <c r="F456" s="1"/>
  <c r="E454"/>
  <c r="E456" s="1"/>
  <c r="P419"/>
  <c r="P421" s="1"/>
  <c r="O419"/>
  <c r="O421" s="1"/>
  <c r="G412"/>
  <c r="G414" s="1"/>
  <c r="J412"/>
  <c r="J414" s="1"/>
  <c r="P412"/>
  <c r="P414" s="1"/>
  <c r="P401"/>
  <c r="P403" s="1"/>
  <c r="J401"/>
  <c r="J403" s="1"/>
  <c r="N419"/>
  <c r="N421" s="1"/>
  <c r="E419"/>
  <c r="E421" s="1"/>
  <c r="I419"/>
  <c r="I421" s="1"/>
  <c r="M419"/>
  <c r="M421" s="1"/>
  <c r="J419"/>
  <c r="J421" s="1"/>
  <c r="K419"/>
  <c r="K421" s="1"/>
  <c r="L419"/>
  <c r="L421" s="1"/>
  <c r="G419"/>
  <c r="G421" s="1"/>
  <c r="F419"/>
  <c r="F421" s="1"/>
  <c r="L412"/>
  <c r="L414" s="1"/>
  <c r="H412"/>
  <c r="H414" s="1"/>
  <c r="I412"/>
  <c r="I414" s="1"/>
  <c r="F412"/>
  <c r="F414" s="1"/>
  <c r="F401"/>
  <c r="F403" s="1"/>
  <c r="I401"/>
  <c r="I403" s="1"/>
  <c r="K401"/>
  <c r="K403" s="1"/>
  <c r="L401"/>
  <c r="L403" s="1"/>
  <c r="M401"/>
  <c r="M403" s="1"/>
  <c r="N401"/>
  <c r="N403" s="1"/>
  <c r="O401"/>
  <c r="O403" s="1"/>
  <c r="G401"/>
  <c r="G403" s="1"/>
  <c r="E401"/>
  <c r="E403" s="1"/>
  <c r="M306"/>
  <c r="M308" s="1"/>
  <c r="E306"/>
  <c r="E308" s="1"/>
  <c r="P306"/>
  <c r="P308" s="1"/>
  <c r="J306"/>
  <c r="J308" s="1"/>
  <c r="F306"/>
  <c r="F308" s="1"/>
  <c r="G306"/>
  <c r="G308" s="1"/>
  <c r="N286"/>
  <c r="N288" s="1"/>
  <c r="P286"/>
  <c r="P288" s="1"/>
  <c r="J286"/>
  <c r="J288" s="1"/>
  <c r="P298"/>
  <c r="P300" s="1"/>
  <c r="M298"/>
  <c r="M300" s="1"/>
  <c r="I298"/>
  <c r="I300" s="1"/>
  <c r="J298"/>
  <c r="J300" s="1"/>
  <c r="K298"/>
  <c r="K300" s="1"/>
  <c r="L298"/>
  <c r="L300" s="1"/>
  <c r="N298"/>
  <c r="N300" s="1"/>
  <c r="O298"/>
  <c r="O300" s="1"/>
  <c r="I286"/>
  <c r="I288" s="1"/>
  <c r="F298"/>
  <c r="F300" s="1"/>
  <c r="G298"/>
  <c r="G300" s="1"/>
  <c r="E298"/>
  <c r="E300" s="1"/>
  <c r="H298"/>
  <c r="H300" s="1"/>
  <c r="H286"/>
  <c r="H288" s="1"/>
  <c r="K286"/>
  <c r="K288" s="1"/>
  <c r="G286"/>
  <c r="G288" s="1"/>
  <c r="F286"/>
  <c r="F288" s="1"/>
  <c r="E286"/>
  <c r="E288" s="1"/>
  <c r="F251"/>
  <c r="F253" s="1"/>
  <c r="H251"/>
  <c r="H253" s="1"/>
  <c r="M251"/>
  <c r="M253" s="1"/>
  <c r="I251"/>
  <c r="I253" s="1"/>
  <c r="J251"/>
  <c r="J253" s="1"/>
  <c r="K251"/>
  <c r="K253" s="1"/>
  <c r="L251"/>
  <c r="L253" s="1"/>
  <c r="N251"/>
  <c r="N253" s="1"/>
  <c r="O251"/>
  <c r="O253" s="1"/>
  <c r="P251"/>
  <c r="P253" s="1"/>
  <c r="G251"/>
  <c r="G253" s="1"/>
  <c r="E253"/>
  <c r="E243"/>
  <c r="E245" s="1"/>
  <c r="F243"/>
  <c r="F245" s="1"/>
  <c r="G243"/>
  <c r="G245" s="1"/>
  <c r="H243"/>
  <c r="H245" s="1"/>
  <c r="H199"/>
  <c r="H201" s="1"/>
  <c r="G199"/>
  <c r="G201" s="1"/>
  <c r="F199"/>
  <c r="F201" s="1"/>
  <c r="E199"/>
  <c r="E201" s="1"/>
  <c r="L199"/>
  <c r="L201" s="1"/>
  <c r="E191"/>
  <c r="E193" s="1"/>
  <c r="F191"/>
  <c r="F193" s="1"/>
  <c r="G191"/>
  <c r="G193" s="1"/>
  <c r="H191"/>
  <c r="H193" s="1"/>
  <c r="E179"/>
  <c r="E181" s="1"/>
  <c r="F181"/>
  <c r="G179"/>
  <c r="G181" s="1"/>
  <c r="H179"/>
  <c r="H181" s="1"/>
  <c r="O124"/>
  <c r="O126" s="1"/>
  <c r="K124"/>
  <c r="K126" s="1"/>
  <c r="E15" i="9" l="1"/>
  <c r="I669" i="29"/>
  <c r="I670" s="1"/>
  <c r="E678"/>
  <c r="E679" s="1"/>
  <c r="G669"/>
  <c r="G670" s="1"/>
  <c r="F669"/>
  <c r="F670" s="1"/>
  <c r="E669"/>
  <c r="E670" s="1"/>
  <c r="N669"/>
  <c r="N670" s="1"/>
  <c r="P669"/>
  <c r="P670" s="1"/>
  <c r="E541"/>
  <c r="E543" s="1"/>
  <c r="I432"/>
  <c r="I434" s="1"/>
  <c r="E428"/>
  <c r="E430" s="1"/>
  <c r="E424"/>
  <c r="E426" s="1"/>
  <c r="G432"/>
  <c r="G434" s="1"/>
  <c r="E479"/>
  <c r="E481" s="1"/>
  <c r="J432"/>
  <c r="J434" s="1"/>
  <c r="E483"/>
  <c r="E485" s="1"/>
  <c r="E487"/>
  <c r="E489" s="1"/>
  <c r="F432"/>
  <c r="F434" s="1"/>
  <c r="E533"/>
  <c r="E535" s="1"/>
  <c r="E537"/>
  <c r="E539" s="1"/>
  <c r="E432"/>
  <c r="E434" s="1"/>
  <c r="L432"/>
  <c r="L434" s="1"/>
  <c r="P432"/>
  <c r="P434" s="1"/>
  <c r="P428"/>
  <c r="P430" s="1"/>
  <c r="J143" l="1"/>
  <c r="J145" s="1"/>
  <c r="N124"/>
  <c r="N126" s="1"/>
  <c r="H124"/>
  <c r="H126" s="1"/>
  <c r="J91"/>
  <c r="J93" s="1"/>
  <c r="H91"/>
  <c r="H93" s="1"/>
  <c r="H75"/>
  <c r="H86"/>
  <c r="H337" l="1"/>
  <c r="H338" s="1"/>
  <c r="K143"/>
  <c r="K145" s="1"/>
  <c r="I91"/>
  <c r="I93" s="1"/>
  <c r="K91"/>
  <c r="K93" s="1"/>
  <c r="L91"/>
  <c r="L93" s="1"/>
  <c r="M91"/>
  <c r="M93" s="1"/>
  <c r="N91"/>
  <c r="N93" s="1"/>
  <c r="O91"/>
  <c r="O93" s="1"/>
  <c r="P91"/>
  <c r="P93" s="1"/>
  <c r="J84"/>
  <c r="J86" s="1"/>
  <c r="E91"/>
  <c r="E93" s="1"/>
  <c r="F91"/>
  <c r="F93" s="1"/>
  <c r="G91"/>
  <c r="G93" s="1"/>
  <c r="E627" i="14"/>
  <c r="E629" s="1"/>
  <c r="D574"/>
  <c r="D576" s="1"/>
  <c r="E574"/>
  <c r="E576" s="1"/>
  <c r="F574"/>
  <c r="F576" s="1"/>
  <c r="E562"/>
  <c r="E564" s="1"/>
  <c r="D562"/>
  <c r="D564" s="1"/>
  <c r="F562"/>
  <c r="F564" s="1"/>
  <c r="D509"/>
  <c r="D511" s="1"/>
  <c r="E509"/>
  <c r="E511" s="1"/>
  <c r="F509"/>
  <c r="F511" s="1"/>
  <c r="H507" i="29"/>
  <c r="H510" s="1"/>
  <c r="H512" s="1"/>
  <c r="H463"/>
  <c r="H466" s="1"/>
  <c r="H468" s="1"/>
  <c r="D452" i="14"/>
  <c r="D454" s="1"/>
  <c r="E452"/>
  <c r="E454" s="1"/>
  <c r="F452"/>
  <c r="F454" s="1"/>
  <c r="F410"/>
  <c r="F412" s="1"/>
  <c r="F417"/>
  <c r="F419" s="1"/>
  <c r="D410"/>
  <c r="D412" s="1"/>
  <c r="T333" i="7"/>
  <c r="T322"/>
  <c r="AE333"/>
  <c r="AF333"/>
  <c r="S322"/>
  <c r="S333"/>
  <c r="H418" i="29"/>
  <c r="H419" s="1"/>
  <c r="H421" s="1"/>
  <c r="F399" i="14"/>
  <c r="F401" s="1"/>
  <c r="F134"/>
  <c r="F136" s="1"/>
  <c r="D83"/>
  <c r="D85" s="1"/>
  <c r="H305" i="29"/>
  <c r="H306" s="1"/>
  <c r="H308" s="1"/>
  <c r="E299" i="14"/>
  <c r="E301" s="1"/>
  <c r="D299"/>
  <c r="D301" s="1"/>
  <c r="F299"/>
  <c r="F301" s="1"/>
  <c r="E287"/>
  <c r="E289" s="1"/>
  <c r="H625" i="29" l="1"/>
  <c r="H630" s="1"/>
  <c r="H632" s="1"/>
  <c r="H582"/>
  <c r="H585" s="1"/>
  <c r="H587" s="1"/>
  <c r="H143"/>
  <c r="G562" i="14"/>
  <c r="G509"/>
  <c r="G511" s="1"/>
  <c r="G574"/>
  <c r="G576" s="1"/>
  <c r="G410"/>
  <c r="G452"/>
  <c r="G454" s="1"/>
  <c r="G299"/>
  <c r="G301" s="1"/>
  <c r="H411" l="1"/>
  <c r="G412"/>
  <c r="H563"/>
  <c r="G564"/>
  <c r="H745" i="29"/>
  <c r="H145"/>
  <c r="H355"/>
  <c r="H356" s="1"/>
  <c r="D287" i="14" l="1"/>
  <c r="D289" s="1"/>
  <c r="F287"/>
  <c r="F289" s="1"/>
  <c r="G287"/>
  <c r="G289" s="1"/>
  <c r="D252"/>
  <c r="D254" s="1"/>
  <c r="E252"/>
  <c r="E254" s="1"/>
  <c r="F252"/>
  <c r="F254" s="1"/>
  <c r="G252"/>
  <c r="D244"/>
  <c r="D246" s="1"/>
  <c r="E244"/>
  <c r="E246" s="1"/>
  <c r="F244"/>
  <c r="F246" s="1"/>
  <c r="F72"/>
  <c r="F74" s="1"/>
  <c r="F83"/>
  <c r="F85" s="1"/>
  <c r="G90"/>
  <c r="G92" s="1"/>
  <c r="F123"/>
  <c r="F125" s="1"/>
  <c r="D180"/>
  <c r="D182" s="1"/>
  <c r="D134"/>
  <c r="D136" s="1"/>
  <c r="E134"/>
  <c r="E136" s="1"/>
  <c r="H253" l="1"/>
  <c r="G254"/>
  <c r="G244"/>
  <c r="G246" s="1"/>
  <c r="G134" l="1"/>
  <c r="G136" l="1"/>
  <c r="H135"/>
  <c r="AF42" i="7"/>
  <c r="AF45" s="1"/>
  <c r="AJ45" s="1"/>
  <c r="AE45"/>
  <c r="G83" i="14" l="1"/>
  <c r="T259" i="7"/>
  <c r="S259"/>
  <c r="AB327"/>
  <c r="H84" i="14" l="1"/>
  <c r="G85"/>
  <c r="T164" i="7"/>
  <c r="S164"/>
  <c r="T160"/>
  <c r="S160"/>
  <c r="T153"/>
  <c r="AE158"/>
  <c r="AE162" s="1"/>
  <c r="AF158"/>
  <c r="AF162" s="1"/>
  <c r="T150" l="1"/>
  <c r="S150"/>
  <c r="T145"/>
  <c r="S145"/>
  <c r="T378"/>
  <c r="S378"/>
  <c r="T384"/>
  <c r="S384"/>
  <c r="T390"/>
  <c r="S390"/>
  <c r="T357"/>
  <c r="S357"/>
  <c r="T375"/>
  <c r="S375"/>
  <c r="T370"/>
  <c r="S370"/>
  <c r="AC435"/>
  <c r="AC439" s="1"/>
  <c r="AD435"/>
  <c r="AD439" s="1"/>
  <c r="Q370"/>
  <c r="R370"/>
  <c r="R438" l="1"/>
  <c r="P273"/>
  <c r="R46"/>
  <c r="Q46"/>
  <c r="R104"/>
  <c r="Q104"/>
  <c r="T300"/>
  <c r="S300"/>
  <c r="S515"/>
  <c r="S540"/>
  <c r="AE543"/>
  <c r="AE545"/>
  <c r="S544"/>
  <c r="S547"/>
  <c r="S534"/>
  <c r="S536"/>
  <c r="S535"/>
  <c r="AE527"/>
  <c r="AE532" s="1"/>
  <c r="AE510"/>
  <c r="S529"/>
  <c r="S463"/>
  <c r="S485"/>
  <c r="S491"/>
  <c r="S497"/>
  <c r="S464"/>
  <c r="S482"/>
  <c r="S477"/>
  <c r="S498"/>
  <c r="AE474"/>
  <c r="AE479" s="1"/>
  <c r="AE462"/>
  <c r="S478"/>
  <c r="S418"/>
  <c r="S408"/>
  <c r="S437"/>
  <c r="S440"/>
  <c r="S410"/>
  <c r="S423"/>
  <c r="S429"/>
  <c r="S444"/>
  <c r="S409"/>
  <c r="AE448"/>
  <c r="AE444"/>
  <c r="S356"/>
  <c r="S371"/>
  <c r="S376"/>
  <c r="S391"/>
  <c r="S372"/>
  <c r="S360"/>
  <c r="T304"/>
  <c r="S328"/>
  <c r="S320"/>
  <c r="S335"/>
  <c r="AE309"/>
  <c r="S304"/>
  <c r="AE311"/>
  <c r="S244"/>
  <c r="S272"/>
  <c r="S275"/>
  <c r="S245"/>
  <c r="S258"/>
  <c r="S263"/>
  <c r="S279"/>
  <c r="AE255"/>
  <c r="AE254"/>
  <c r="S248"/>
  <c r="S210"/>
  <c r="T186"/>
  <c r="S186"/>
  <c r="AE217"/>
  <c r="AE219" s="1"/>
  <c r="S209"/>
  <c r="S211"/>
  <c r="S215"/>
  <c r="S207"/>
  <c r="S188"/>
  <c r="AE197"/>
  <c r="AE203" s="1"/>
  <c r="S131"/>
  <c r="S153"/>
  <c r="S151"/>
  <c r="S166"/>
  <c r="S147"/>
  <c r="AE125"/>
  <c r="AE142"/>
  <c r="AE147" s="1"/>
  <c r="S146"/>
  <c r="S71"/>
  <c r="S100"/>
  <c r="S103"/>
  <c r="AE95"/>
  <c r="S73"/>
  <c r="S90"/>
  <c r="S92"/>
  <c r="S107"/>
  <c r="S91"/>
  <c r="S75"/>
  <c r="S86"/>
  <c r="S72"/>
  <c r="AE108"/>
  <c r="S96"/>
  <c r="AE99"/>
  <c r="S94"/>
  <c r="S14"/>
  <c r="S31"/>
  <c r="S28"/>
  <c r="S40"/>
  <c r="T244"/>
  <c r="T356"/>
  <c r="T409"/>
  <c r="T131"/>
  <c r="Q542"/>
  <c r="O434"/>
  <c r="P326"/>
  <c r="Q269"/>
  <c r="Q157"/>
  <c r="T151"/>
  <c r="T482"/>
  <c r="R151"/>
  <c r="T263"/>
  <c r="O483"/>
  <c r="P423"/>
  <c r="Q423"/>
  <c r="Q477"/>
  <c r="R477"/>
  <c r="R530"/>
  <c r="AE260" l="1"/>
  <c r="S249" s="1"/>
  <c r="AE547"/>
  <c r="AE155"/>
  <c r="S136"/>
  <c r="AE540"/>
  <c r="S521"/>
  <c r="AE486"/>
  <c r="S468"/>
  <c r="AE96"/>
  <c r="S78"/>
  <c r="AE211"/>
  <c r="S192"/>
  <c r="AE316"/>
  <c r="AE268" l="1"/>
  <c r="AE324"/>
  <c r="S305"/>
  <c r="AF510"/>
  <c r="Q15"/>
  <c r="Q73"/>
  <c r="O132"/>
  <c r="Q188"/>
  <c r="Q245"/>
  <c r="Q301"/>
  <c r="Q357"/>
  <c r="Q410"/>
  <c r="O464"/>
  <c r="O517"/>
  <c r="T517"/>
  <c r="R301"/>
  <c r="AB66"/>
  <c r="AA66"/>
  <c r="T328"/>
  <c r="T320"/>
  <c r="T335"/>
  <c r="T321"/>
  <c r="S321" s="1"/>
  <c r="AF309"/>
  <c r="AF311"/>
  <c r="T210"/>
  <c r="T28"/>
  <c r="T40"/>
  <c r="T36"/>
  <c r="AF217"/>
  <c r="AF219" s="1"/>
  <c r="T209"/>
  <c r="T211"/>
  <c r="T418"/>
  <c r="T463"/>
  <c r="T485"/>
  <c r="T491"/>
  <c r="T497"/>
  <c r="T464"/>
  <c r="T477"/>
  <c r="T498"/>
  <c r="T484"/>
  <c r="S484" s="1"/>
  <c r="AF474"/>
  <c r="AF479" s="1"/>
  <c r="AF462"/>
  <c r="T478"/>
  <c r="T408"/>
  <c r="T437"/>
  <c r="T440"/>
  <c r="T410"/>
  <c r="T423"/>
  <c r="T429"/>
  <c r="T444"/>
  <c r="AF448"/>
  <c r="AF444"/>
  <c r="T258"/>
  <c r="AF255"/>
  <c r="AF254"/>
  <c r="T265"/>
  <c r="S265" s="1"/>
  <c r="T215"/>
  <c r="T207"/>
  <c r="T188"/>
  <c r="T208"/>
  <c r="S208" s="1"/>
  <c r="AF197"/>
  <c r="AF203" s="1"/>
  <c r="T199"/>
  <c r="T166"/>
  <c r="T147"/>
  <c r="T152"/>
  <c r="S152" s="1"/>
  <c r="AF125"/>
  <c r="AF142"/>
  <c r="AF147" s="1"/>
  <c r="T146"/>
  <c r="T71"/>
  <c r="T100"/>
  <c r="T103"/>
  <c r="T73"/>
  <c r="T90"/>
  <c r="T92"/>
  <c r="T107"/>
  <c r="T93"/>
  <c r="S93" s="1"/>
  <c r="T91"/>
  <c r="T75"/>
  <c r="T86"/>
  <c r="T72"/>
  <c r="AF108"/>
  <c r="T96"/>
  <c r="AF99"/>
  <c r="AF260" l="1"/>
  <c r="AF268" s="1"/>
  <c r="AF155"/>
  <c r="T136"/>
  <c r="AF211"/>
  <c r="T192"/>
  <c r="AF486"/>
  <c r="T468"/>
  <c r="AF316"/>
  <c r="AF95"/>
  <c r="T371"/>
  <c r="T376"/>
  <c r="T391"/>
  <c r="T377"/>
  <c r="S377" s="1"/>
  <c r="T372"/>
  <c r="T360"/>
  <c r="T272"/>
  <c r="T275"/>
  <c r="T245"/>
  <c r="T279"/>
  <c r="T248"/>
  <c r="T515"/>
  <c r="T540"/>
  <c r="AF543"/>
  <c r="AF545"/>
  <c r="T544"/>
  <c r="T547"/>
  <c r="T534"/>
  <c r="T536"/>
  <c r="T535"/>
  <c r="AF527"/>
  <c r="AF532" s="1"/>
  <c r="T537"/>
  <c r="S537" s="1"/>
  <c r="T529"/>
  <c r="T249" l="1"/>
  <c r="AF96"/>
  <c r="T78"/>
  <c r="E15" i="26" s="1"/>
  <c r="N15" s="1"/>
  <c r="AF540" i="7"/>
  <c r="T521"/>
  <c r="AF324"/>
  <c r="T305"/>
  <c r="AF547"/>
  <c r="E75" i="29"/>
  <c r="M9" i="26"/>
  <c r="M10"/>
  <c r="M12"/>
  <c r="M13"/>
  <c r="M18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L9"/>
  <c r="L10"/>
  <c r="L12"/>
  <c r="L13"/>
  <c r="L18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8"/>
  <c r="K9"/>
  <c r="K10"/>
  <c r="K12"/>
  <c r="K13"/>
  <c r="K18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8"/>
  <c r="J9"/>
  <c r="J10"/>
  <c r="J12"/>
  <c r="J13"/>
  <c r="J18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8"/>
  <c r="I9"/>
  <c r="I10"/>
  <c r="I12"/>
  <c r="I13"/>
  <c r="I18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8"/>
  <c r="H9"/>
  <c r="H10"/>
  <c r="H12"/>
  <c r="H13"/>
  <c r="H18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8"/>
  <c r="G9"/>
  <c r="G10"/>
  <c r="G12"/>
  <c r="G13"/>
  <c r="G18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8"/>
  <c r="F9"/>
  <c r="F10"/>
  <c r="F12"/>
  <c r="F13"/>
  <c r="F1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8"/>
  <c r="E9"/>
  <c r="E10"/>
  <c r="E12"/>
  <c r="E13"/>
  <c r="E18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D10"/>
  <c r="D12"/>
  <c r="D13"/>
  <c r="D18"/>
  <c r="D21"/>
  <c r="D22"/>
  <c r="D23"/>
  <c r="D24"/>
  <c r="D25"/>
  <c r="D27"/>
  <c r="D28"/>
  <c r="D29"/>
  <c r="D30"/>
  <c r="D32"/>
  <c r="D34"/>
  <c r="D35"/>
  <c r="D36"/>
  <c r="D37"/>
  <c r="D38"/>
  <c r="D8"/>
  <c r="T14" i="7"/>
  <c r="D9" i="26" s="1"/>
  <c r="T31" i="7"/>
  <c r="D26" i="26" s="1"/>
  <c r="D31"/>
  <c r="D33"/>
  <c r="O15" l="1"/>
  <c r="N400" i="7"/>
  <c r="Z399" s="1"/>
  <c r="N347"/>
  <c r="Z345" s="1"/>
  <c r="N178"/>
  <c r="Z176" s="1"/>
  <c r="N454"/>
  <c r="R258"/>
  <c r="R145"/>
  <c r="R28"/>
  <c r="Q536"/>
  <c r="Q429"/>
  <c r="R376"/>
  <c r="Q376"/>
  <c r="Q320"/>
  <c r="Q264"/>
  <c r="Q207"/>
  <c r="Q151"/>
  <c r="Q34"/>
  <c r="Q331"/>
  <c r="R331"/>
  <c r="R441"/>
  <c r="Q441"/>
  <c r="R163"/>
  <c r="Q163"/>
  <c r="R388"/>
  <c r="Q388"/>
  <c r="R544"/>
  <c r="R538"/>
  <c r="Q538"/>
  <c r="R537"/>
  <c r="Q537" s="1"/>
  <c r="R536"/>
  <c r="R520"/>
  <c r="Q516"/>
  <c r="Q515"/>
  <c r="AD523"/>
  <c r="AD520"/>
  <c r="Q544"/>
  <c r="Q549"/>
  <c r="AC526"/>
  <c r="AC520"/>
  <c r="Q530"/>
  <c r="AC544"/>
  <c r="AC547" s="1"/>
  <c r="Q517"/>
  <c r="Q532"/>
  <c r="Q528"/>
  <c r="Q548"/>
  <c r="Q547"/>
  <c r="AC523"/>
  <c r="AP522" s="1"/>
  <c r="AC527"/>
  <c r="AC525"/>
  <c r="AP524" s="1"/>
  <c r="Q520"/>
  <c r="AC528"/>
  <c r="Q467"/>
  <c r="Q462"/>
  <c r="Q491"/>
  <c r="Q482"/>
  <c r="R484"/>
  <c r="Q484" s="1"/>
  <c r="Q496"/>
  <c r="Q485"/>
  <c r="Q483"/>
  <c r="AC473"/>
  <c r="AC485"/>
  <c r="Q469" s="1"/>
  <c r="AC474"/>
  <c r="AC493"/>
  <c r="Q463"/>
  <c r="Q498"/>
  <c r="AC498"/>
  <c r="AC497"/>
  <c r="AC488"/>
  <c r="Q495"/>
  <c r="Q494"/>
  <c r="AC466"/>
  <c r="AC472"/>
  <c r="R437"/>
  <c r="R430"/>
  <c r="Q430" s="1"/>
  <c r="R425"/>
  <c r="R421"/>
  <c r="AC412"/>
  <c r="AC418"/>
  <c r="AD419"/>
  <c r="AC419"/>
  <c r="AD420"/>
  <c r="AC420"/>
  <c r="R413"/>
  <c r="Q413"/>
  <c r="Q409"/>
  <c r="Q408"/>
  <c r="Q437"/>
  <c r="AC421"/>
  <c r="AC431"/>
  <c r="Q415" s="1"/>
  <c r="AM411" s="1"/>
  <c r="Q428"/>
  <c r="Q431"/>
  <c r="Q425"/>
  <c r="Q438"/>
  <c r="Q418"/>
  <c r="Q440"/>
  <c r="AC415"/>
  <c r="AP414" s="1"/>
  <c r="AC402"/>
  <c r="R384"/>
  <c r="Q384"/>
  <c r="Q356"/>
  <c r="Q355"/>
  <c r="AC377"/>
  <c r="Q362" s="1"/>
  <c r="AC366"/>
  <c r="AC365"/>
  <c r="Q375"/>
  <c r="AC354"/>
  <c r="AC395"/>
  <c r="Q378"/>
  <c r="Q380"/>
  <c r="AC382"/>
  <c r="AC385" s="1"/>
  <c r="Q387"/>
  <c r="AC362"/>
  <c r="AC364"/>
  <c r="R328"/>
  <c r="R314"/>
  <c r="Q314"/>
  <c r="Q304"/>
  <c r="R304"/>
  <c r="AD297"/>
  <c r="Q309"/>
  <c r="Q299"/>
  <c r="Q322"/>
  <c r="AC310"/>
  <c r="AC319"/>
  <c r="Q319"/>
  <c r="Q335"/>
  <c r="Q328"/>
  <c r="Q300"/>
  <c r="AC297"/>
  <c r="AC311"/>
  <c r="Q303"/>
  <c r="R278"/>
  <c r="AD280"/>
  <c r="Q244"/>
  <c r="Q243"/>
  <c r="Q266"/>
  <c r="Q258"/>
  <c r="Q272"/>
  <c r="AC267"/>
  <c r="Q277"/>
  <c r="AC254"/>
  <c r="AC248"/>
  <c r="Q278"/>
  <c r="Q262"/>
  <c r="Q260"/>
  <c r="Q263"/>
  <c r="Q261"/>
  <c r="Q247"/>
  <c r="AC273"/>
  <c r="AC275" s="1"/>
  <c r="AC280"/>
  <c r="Q275"/>
  <c r="AC251"/>
  <c r="AP251" s="1"/>
  <c r="AC255"/>
  <c r="AC240"/>
  <c r="R191"/>
  <c r="R35"/>
  <c r="Q35" s="1"/>
  <c r="Q159"/>
  <c r="R208"/>
  <c r="Q208" s="1"/>
  <c r="Q196"/>
  <c r="Q191"/>
  <c r="Q186"/>
  <c r="AC214"/>
  <c r="AC219" s="1"/>
  <c r="Q215"/>
  <c r="AC195"/>
  <c r="AC197"/>
  <c r="Q222"/>
  <c r="Q187"/>
  <c r="Q201"/>
  <c r="AC224"/>
  <c r="Q206"/>
  <c r="AC198"/>
  <c r="Q218"/>
  <c r="R150"/>
  <c r="Q150"/>
  <c r="Q131"/>
  <c r="Q130"/>
  <c r="AC131"/>
  <c r="Q164"/>
  <c r="Q153"/>
  <c r="AC141"/>
  <c r="AC154"/>
  <c r="AC143"/>
  <c r="Q145"/>
  <c r="Q162"/>
  <c r="Q132"/>
  <c r="AC167"/>
  <c r="AC159"/>
  <c r="AC162" s="1"/>
  <c r="AC138"/>
  <c r="AC142"/>
  <c r="AC140"/>
  <c r="Q76"/>
  <c r="R76"/>
  <c r="Q72"/>
  <c r="Q71"/>
  <c r="Q100"/>
  <c r="AC83"/>
  <c r="AC77"/>
  <c r="AP77" s="1"/>
  <c r="AC104"/>
  <c r="Q103"/>
  <c r="Q90"/>
  <c r="Q85"/>
  <c r="Q105"/>
  <c r="Q92"/>
  <c r="AC82"/>
  <c r="AC84"/>
  <c r="R45"/>
  <c r="Q45"/>
  <c r="Q18"/>
  <c r="R18"/>
  <c r="Q23"/>
  <c r="Q14"/>
  <c r="Q13"/>
  <c r="Q42"/>
  <c r="AC22"/>
  <c r="Q28"/>
  <c r="Q49"/>
  <c r="Q31"/>
  <c r="AC24"/>
  <c r="Q26"/>
  <c r="AC55"/>
  <c r="Q32"/>
  <c r="Q33"/>
  <c r="AC25"/>
  <c r="AC20"/>
  <c r="AP20" s="1"/>
  <c r="AC23"/>
  <c r="AC34"/>
  <c r="AC21"/>
  <c r="AP21" s="1"/>
  <c r="AC17"/>
  <c r="W469" l="1"/>
  <c r="AM465"/>
  <c r="U469"/>
  <c r="AI267"/>
  <c r="Q250"/>
  <c r="W250" s="1"/>
  <c r="AI154"/>
  <c r="Q137"/>
  <c r="W137" s="1"/>
  <c r="W362"/>
  <c r="W415"/>
  <c r="U415"/>
  <c r="AP519"/>
  <c r="AC532"/>
  <c r="Q521" s="1"/>
  <c r="W521" s="1"/>
  <c r="AC323"/>
  <c r="AC539"/>
  <c r="AG485"/>
  <c r="AI485"/>
  <c r="AP486"/>
  <c r="AI547"/>
  <c r="AG547"/>
  <c r="AC479"/>
  <c r="AI377"/>
  <c r="AC316"/>
  <c r="Q305" s="1"/>
  <c r="W305" s="1"/>
  <c r="AP362"/>
  <c r="AC371"/>
  <c r="AC425"/>
  <c r="AP411"/>
  <c r="AI431"/>
  <c r="AG431"/>
  <c r="AP431"/>
  <c r="AP248"/>
  <c r="AC260"/>
  <c r="Q249" s="1"/>
  <c r="W249" s="1"/>
  <c r="AI219"/>
  <c r="AP218"/>
  <c r="AG219"/>
  <c r="AP195"/>
  <c r="AC203"/>
  <c r="Q192" s="1"/>
  <c r="W192" s="1"/>
  <c r="AP138"/>
  <c r="AC147"/>
  <c r="Q136" s="1"/>
  <c r="W136" s="1"/>
  <c r="AP94"/>
  <c r="AC95"/>
  <c r="AC88"/>
  <c r="Q77" s="1"/>
  <c r="AC30"/>
  <c r="AI34"/>
  <c r="AG34"/>
  <c r="AC37"/>
  <c r="Q20" s="1"/>
  <c r="AP34"/>
  <c r="Q274"/>
  <c r="R92"/>
  <c r="R206"/>
  <c r="R207"/>
  <c r="R320"/>
  <c r="R319"/>
  <c r="R375"/>
  <c r="R482"/>
  <c r="R483"/>
  <c r="R90"/>
  <c r="R32"/>
  <c r="R31"/>
  <c r="AD544"/>
  <c r="AD547" s="1"/>
  <c r="I534"/>
  <c r="AD488"/>
  <c r="AD273"/>
  <c r="AD275" s="1"/>
  <c r="AD159"/>
  <c r="AD162" s="1"/>
  <c r="L208"/>
  <c r="AD214" s="1"/>
  <c r="AD219" s="1"/>
  <c r="AD382"/>
  <c r="AD385" s="1"/>
  <c r="R378"/>
  <c r="R380"/>
  <c r="AD493"/>
  <c r="R322"/>
  <c r="AD311"/>
  <c r="AD310"/>
  <c r="AD319"/>
  <c r="AI479" l="1"/>
  <c r="Q468"/>
  <c r="W468" s="1"/>
  <c r="AI30"/>
  <c r="Q19"/>
  <c r="AM19" s="1"/>
  <c r="AI539"/>
  <c r="Q522"/>
  <c r="W522" s="1"/>
  <c r="AC432"/>
  <c r="AG432" s="1"/>
  <c r="Q414"/>
  <c r="AI323"/>
  <c r="Q306"/>
  <c r="W306" s="1"/>
  <c r="AP95"/>
  <c r="Q78"/>
  <c r="W20"/>
  <c r="U20"/>
  <c r="AM20"/>
  <c r="W77"/>
  <c r="U77"/>
  <c r="AI371"/>
  <c r="Q361"/>
  <c r="AI532"/>
  <c r="AC540"/>
  <c r="AI540" s="1"/>
  <c r="AC324"/>
  <c r="AI324" s="1"/>
  <c r="AI316"/>
  <c r="AJ547"/>
  <c r="AH547"/>
  <c r="AC486"/>
  <c r="AI486" s="1"/>
  <c r="AI425"/>
  <c r="AP424"/>
  <c r="AG425"/>
  <c r="AC378"/>
  <c r="AI378" s="1"/>
  <c r="AC268"/>
  <c r="AI268" s="1"/>
  <c r="AI260"/>
  <c r="AJ219"/>
  <c r="AH219"/>
  <c r="AC211"/>
  <c r="AI211" s="1"/>
  <c r="AI203"/>
  <c r="AP30"/>
  <c r="AG30"/>
  <c r="AI147"/>
  <c r="AC155"/>
  <c r="AI155" s="1"/>
  <c r="AC96"/>
  <c r="AP96" s="1"/>
  <c r="AP88"/>
  <c r="AI95"/>
  <c r="AG95"/>
  <c r="AI88"/>
  <c r="AG88"/>
  <c r="AI37"/>
  <c r="AG37"/>
  <c r="AP37"/>
  <c r="AC38"/>
  <c r="R335"/>
  <c r="R300"/>
  <c r="R312"/>
  <c r="AD309"/>
  <c r="AD316" s="1"/>
  <c r="R305" s="1"/>
  <c r="X305" s="1"/>
  <c r="W78" l="1"/>
  <c r="AM74"/>
  <c r="U78"/>
  <c r="U414"/>
  <c r="W414"/>
  <c r="AM410"/>
  <c r="AP432"/>
  <c r="AI432"/>
  <c r="W361"/>
  <c r="AJ316"/>
  <c r="AI96"/>
  <c r="AG96"/>
  <c r="AI38"/>
  <c r="AG38"/>
  <c r="AP38"/>
  <c r="R549"/>
  <c r="AD526"/>
  <c r="AD77"/>
  <c r="R94"/>
  <c r="AD82"/>
  <c r="AD366"/>
  <c r="AD365"/>
  <c r="R100"/>
  <c r="R105"/>
  <c r="R272"/>
  <c r="R266"/>
  <c r="AD267"/>
  <c r="R264"/>
  <c r="R277"/>
  <c r="AD254"/>
  <c r="AD248"/>
  <c r="R263"/>
  <c r="P263"/>
  <c r="P384"/>
  <c r="O384"/>
  <c r="P378"/>
  <c r="O378"/>
  <c r="P389"/>
  <c r="O389"/>
  <c r="P376"/>
  <c r="O376"/>
  <c r="AA364"/>
  <c r="AB364"/>
  <c r="AB366"/>
  <c r="AA366"/>
  <c r="P387"/>
  <c r="O387"/>
  <c r="P375"/>
  <c r="O375"/>
  <c r="AB377"/>
  <c r="P362" s="1"/>
  <c r="J15" i="9" s="1"/>
  <c r="AB365" i="7"/>
  <c r="AA365"/>
  <c r="P360"/>
  <c r="O360"/>
  <c r="AB391"/>
  <c r="AA391"/>
  <c r="P272"/>
  <c r="O263"/>
  <c r="P258"/>
  <c r="O258"/>
  <c r="P262"/>
  <c r="O262"/>
  <c r="P276"/>
  <c r="O272"/>
  <c r="P261"/>
  <c r="O261"/>
  <c r="P248"/>
  <c r="O248"/>
  <c r="AB267"/>
  <c r="P250" s="1"/>
  <c r="AB254"/>
  <c r="AB260" s="1"/>
  <c r="P249" s="1"/>
  <c r="AA254"/>
  <c r="AA260" s="1"/>
  <c r="O249" s="1"/>
  <c r="O256"/>
  <c r="P266"/>
  <c r="O266"/>
  <c r="P548"/>
  <c r="O548"/>
  <c r="P547"/>
  <c r="O547"/>
  <c r="P544"/>
  <c r="O544"/>
  <c r="P536"/>
  <c r="O536"/>
  <c r="P535"/>
  <c r="O535"/>
  <c r="AB539"/>
  <c r="P522" s="1"/>
  <c r="AA539"/>
  <c r="O522" s="1"/>
  <c r="AB526"/>
  <c r="AA526"/>
  <c r="AB527"/>
  <c r="AA527"/>
  <c r="P520"/>
  <c r="O520"/>
  <c r="AB557"/>
  <c r="AA557"/>
  <c r="R387"/>
  <c r="AD377"/>
  <c r="R362" s="1"/>
  <c r="R357"/>
  <c r="AD362"/>
  <c r="AD364"/>
  <c r="R303"/>
  <c r="AD323"/>
  <c r="R495"/>
  <c r="AD466"/>
  <c r="AD485"/>
  <c r="R469" s="1"/>
  <c r="AD472"/>
  <c r="AD251"/>
  <c r="AD255"/>
  <c r="AD240"/>
  <c r="AJ267" l="1"/>
  <c r="R250"/>
  <c r="AN246" s="1"/>
  <c r="H16" i="28" s="1"/>
  <c r="AJ323" i="7"/>
  <c r="R306"/>
  <c r="L16" i="24"/>
  <c r="X469" i="7"/>
  <c r="L16" i="27" s="1"/>
  <c r="V469" i="7"/>
  <c r="L16" i="25" s="1"/>
  <c r="AN465" i="7"/>
  <c r="L16" i="28" s="1"/>
  <c r="J16" i="24"/>
  <c r="AN358" i="7"/>
  <c r="J16" i="28" s="1"/>
  <c r="X362" i="7"/>
  <c r="J16" i="27" s="1"/>
  <c r="V362" i="7"/>
  <c r="J16" i="25" s="1"/>
  <c r="U522" i="7"/>
  <c r="AM518"/>
  <c r="M15" i="9"/>
  <c r="H14"/>
  <c r="U249" i="7"/>
  <c r="AM245"/>
  <c r="H15" i="9"/>
  <c r="V250" i="7"/>
  <c r="H16" i="25" s="1"/>
  <c r="AA371" i="7"/>
  <c r="O361" s="1"/>
  <c r="AP538"/>
  <c r="AG539"/>
  <c r="AQ486"/>
  <c r="AJ485"/>
  <c r="AH485"/>
  <c r="AD371"/>
  <c r="AJ377"/>
  <c r="AQ378"/>
  <c r="AH377"/>
  <c r="AA377"/>
  <c r="O362" s="1"/>
  <c r="AP377"/>
  <c r="AB371"/>
  <c r="AD324"/>
  <c r="AJ324" s="1"/>
  <c r="AA267"/>
  <c r="AP267" s="1"/>
  <c r="AD260"/>
  <c r="AH267"/>
  <c r="AQ267"/>
  <c r="AB268"/>
  <c r="AP260"/>
  <c r="AG260"/>
  <c r="R494"/>
  <c r="R491"/>
  <c r="AD473"/>
  <c r="AD474"/>
  <c r="R103"/>
  <c r="AD95"/>
  <c r="AD83"/>
  <c r="AP371" l="1"/>
  <c r="AG371"/>
  <c r="AJ260"/>
  <c r="R249"/>
  <c r="I16" i="24"/>
  <c r="X306" i="7"/>
  <c r="I16" i="27" s="1"/>
  <c r="AQ95" i="7"/>
  <c r="R78"/>
  <c r="AB378"/>
  <c r="P361"/>
  <c r="J14" i="9" s="1"/>
  <c r="AM358" i="7"/>
  <c r="U362"/>
  <c r="U361"/>
  <c r="AM357"/>
  <c r="X250"/>
  <c r="H16" i="27" s="1"/>
  <c r="H16" i="24"/>
  <c r="AD479" i="7"/>
  <c r="R468" s="1"/>
  <c r="X468" s="1"/>
  <c r="L15" i="27" s="1"/>
  <c r="AJ371" i="7"/>
  <c r="R361"/>
  <c r="AG267"/>
  <c r="O250"/>
  <c r="AH260"/>
  <c r="AQ260"/>
  <c r="AD268"/>
  <c r="AJ268" s="1"/>
  <c r="AA268"/>
  <c r="AG268" s="1"/>
  <c r="AD378"/>
  <c r="AJ378" s="1"/>
  <c r="AG377"/>
  <c r="AA378"/>
  <c r="AP378"/>
  <c r="AH371"/>
  <c r="AQ371"/>
  <c r="AJ95"/>
  <c r="AH95"/>
  <c r="AD486" l="1"/>
  <c r="AJ486" s="1"/>
  <c r="X249"/>
  <c r="AN245"/>
  <c r="V249"/>
  <c r="H15" i="25" s="1"/>
  <c r="X78" i="7"/>
  <c r="E16" i="27" s="1"/>
  <c r="E16" i="24"/>
  <c r="AN74" i="7"/>
  <c r="E16" i="28" s="1"/>
  <c r="V78" i="7"/>
  <c r="E16" i="25" s="1"/>
  <c r="AJ479" i="7"/>
  <c r="X361"/>
  <c r="V361"/>
  <c r="J15" i="25" s="1"/>
  <c r="AN357" i="7"/>
  <c r="AM246"/>
  <c r="U250"/>
  <c r="AH268"/>
  <c r="AQ268"/>
  <c r="AP268"/>
  <c r="AH378"/>
  <c r="AP379"/>
  <c r="AG378"/>
  <c r="AQ379"/>
  <c r="R463"/>
  <c r="R498"/>
  <c r="AD498"/>
  <c r="R188"/>
  <c r="R201"/>
  <c r="R215"/>
  <c r="AD20" l="1"/>
  <c r="R42"/>
  <c r="R15"/>
  <c r="R34"/>
  <c r="R218"/>
  <c r="AD197"/>
  <c r="AD198"/>
  <c r="M24" i="24" l="1"/>
  <c r="M32"/>
  <c r="R542" i="7"/>
  <c r="R535"/>
  <c r="M29" i="24" s="1"/>
  <c r="AD513" i="7"/>
  <c r="M13" i="24"/>
  <c r="M19"/>
  <c r="M23"/>
  <c r="M25"/>
  <c r="M27"/>
  <c r="M28"/>
  <c r="M33"/>
  <c r="M34"/>
  <c r="M35"/>
  <c r="M36"/>
  <c r="M37"/>
  <c r="M39"/>
  <c r="L11"/>
  <c r="L13"/>
  <c r="L19"/>
  <c r="L22"/>
  <c r="L23"/>
  <c r="L25"/>
  <c r="L26"/>
  <c r="L27"/>
  <c r="L33"/>
  <c r="L34"/>
  <c r="L35"/>
  <c r="L36"/>
  <c r="L37"/>
  <c r="L39"/>
  <c r="K13"/>
  <c r="K23"/>
  <c r="K25"/>
  <c r="K27"/>
  <c r="K28"/>
  <c r="K33"/>
  <c r="K34"/>
  <c r="K35"/>
  <c r="K36"/>
  <c r="K37"/>
  <c r="J13"/>
  <c r="J19"/>
  <c r="J22"/>
  <c r="J23"/>
  <c r="J25"/>
  <c r="J26"/>
  <c r="J27"/>
  <c r="J28"/>
  <c r="J33"/>
  <c r="J34"/>
  <c r="J35"/>
  <c r="J36"/>
  <c r="J37"/>
  <c r="J39"/>
  <c r="I13"/>
  <c r="I23"/>
  <c r="I25"/>
  <c r="I26"/>
  <c r="I27"/>
  <c r="I28"/>
  <c r="I31"/>
  <c r="I33"/>
  <c r="I34"/>
  <c r="I35"/>
  <c r="I36"/>
  <c r="I37"/>
  <c r="I39"/>
  <c r="H19"/>
  <c r="H23"/>
  <c r="H25"/>
  <c r="H33"/>
  <c r="H34"/>
  <c r="H36"/>
  <c r="H37"/>
  <c r="H39"/>
  <c r="G13"/>
  <c r="G22"/>
  <c r="G23"/>
  <c r="G25"/>
  <c r="G26"/>
  <c r="G27"/>
  <c r="G32"/>
  <c r="G33"/>
  <c r="G34"/>
  <c r="G35"/>
  <c r="G36"/>
  <c r="G37"/>
  <c r="G39"/>
  <c r="F13"/>
  <c r="F14"/>
  <c r="F19"/>
  <c r="F22"/>
  <c r="F23"/>
  <c r="F25"/>
  <c r="F26"/>
  <c r="F27"/>
  <c r="F28"/>
  <c r="F31"/>
  <c r="F33"/>
  <c r="F34"/>
  <c r="F35"/>
  <c r="F37"/>
  <c r="F39"/>
  <c r="E13"/>
  <c r="E19"/>
  <c r="E22"/>
  <c r="E24"/>
  <c r="E25"/>
  <c r="E26"/>
  <c r="E27"/>
  <c r="E33"/>
  <c r="E34"/>
  <c r="E35"/>
  <c r="E36"/>
  <c r="E37"/>
  <c r="E39"/>
  <c r="D13"/>
  <c r="D23"/>
  <c r="D25"/>
  <c r="D26"/>
  <c r="D28"/>
  <c r="D32"/>
  <c r="D33"/>
  <c r="D34"/>
  <c r="D35"/>
  <c r="D36"/>
  <c r="D37"/>
  <c r="D39"/>
  <c r="I29"/>
  <c r="I30"/>
  <c r="AD23" i="7"/>
  <c r="L28" i="24"/>
  <c r="L38"/>
  <c r="L29"/>
  <c r="AD497" i="7"/>
  <c r="L30" i="24"/>
  <c r="L24"/>
  <c r="L31"/>
  <c r="L14"/>
  <c r="R548" i="7"/>
  <c r="R547"/>
  <c r="M38" i="24"/>
  <c r="M30"/>
  <c r="AD539" i="7"/>
  <c r="R522" s="1"/>
  <c r="AD527"/>
  <c r="AD525"/>
  <c r="M14" i="24"/>
  <c r="AD528" i="7"/>
  <c r="R485"/>
  <c r="L32" i="24" s="1"/>
  <c r="R496" i="7"/>
  <c r="R516"/>
  <c r="M10" i="24" s="1"/>
  <c r="R515" i="7"/>
  <c r="M9" i="24" s="1"/>
  <c r="J11"/>
  <c r="I11"/>
  <c r="R245" i="7"/>
  <c r="H11" i="24" s="1"/>
  <c r="G11"/>
  <c r="R132" i="7"/>
  <c r="F11" i="24" s="1"/>
  <c r="R73" i="7"/>
  <c r="E11" i="24" s="1"/>
  <c r="D11"/>
  <c r="R517" i="7"/>
  <c r="M11" i="24" s="1"/>
  <c r="M31"/>
  <c r="R532" i="7"/>
  <c r="M26" i="24" s="1"/>
  <c r="M22"/>
  <c r="L10"/>
  <c r="R462" i="7"/>
  <c r="L9" i="24" s="1"/>
  <c r="AD431" i="7"/>
  <c r="R415" s="1"/>
  <c r="R408"/>
  <c r="K9" i="24" s="1"/>
  <c r="K38"/>
  <c r="K11"/>
  <c r="R428" i="7"/>
  <c r="K29" i="24" s="1"/>
  <c r="R423" i="7"/>
  <c r="K24" i="24" s="1"/>
  <c r="R431" i="7"/>
  <c r="K32" i="24" s="1"/>
  <c r="AD412" i="7"/>
  <c r="K14" i="24"/>
  <c r="AD418" i="7"/>
  <c r="R429"/>
  <c r="K30" i="24" s="1"/>
  <c r="AD421" i="7"/>
  <c r="K31" i="24"/>
  <c r="R409" i="7"/>
  <c r="K10" i="24" s="1"/>
  <c r="K22"/>
  <c r="K26"/>
  <c r="K39"/>
  <c r="R418" i="7"/>
  <c r="K19" i="24" s="1"/>
  <c r="R440" i="7"/>
  <c r="AD415"/>
  <c r="AD402"/>
  <c r="R356"/>
  <c r="J10" i="24" s="1"/>
  <c r="R355" i="7"/>
  <c r="J9" i="24" s="1"/>
  <c r="J38"/>
  <c r="J30"/>
  <c r="AD354" i="7"/>
  <c r="AD395"/>
  <c r="J32" i="24"/>
  <c r="J31"/>
  <c r="J29"/>
  <c r="J24"/>
  <c r="J14"/>
  <c r="R309" i="7"/>
  <c r="I19" i="24" s="1"/>
  <c r="I10"/>
  <c r="R299" i="7"/>
  <c r="I9" i="24" s="1"/>
  <c r="I38"/>
  <c r="I32"/>
  <c r="I22"/>
  <c r="I24"/>
  <c r="I14"/>
  <c r="R260" i="7"/>
  <c r="H26" i="24" s="1"/>
  <c r="G31"/>
  <c r="F30"/>
  <c r="O463" i="7"/>
  <c r="O462"/>
  <c r="AA474"/>
  <c r="O491"/>
  <c r="O482"/>
  <c r="AA491"/>
  <c r="O487"/>
  <c r="AA468"/>
  <c r="AA473"/>
  <c r="O494"/>
  <c r="O481"/>
  <c r="O476"/>
  <c r="O409"/>
  <c r="O408"/>
  <c r="O431"/>
  <c r="O423"/>
  <c r="AA437"/>
  <c r="AA439" s="1"/>
  <c r="O428"/>
  <c r="O437"/>
  <c r="AA403"/>
  <c r="O356"/>
  <c r="O355"/>
  <c r="AA386"/>
  <c r="O388"/>
  <c r="P409"/>
  <c r="P408"/>
  <c r="P463"/>
  <c r="P462"/>
  <c r="P482"/>
  <c r="AB474"/>
  <c r="P491"/>
  <c r="P466"/>
  <c r="AB491"/>
  <c r="P485"/>
  <c r="P487"/>
  <c r="AB468"/>
  <c r="AB473"/>
  <c r="P494"/>
  <c r="P481"/>
  <c r="P483"/>
  <c r="P476"/>
  <c r="P431"/>
  <c r="P434"/>
  <c r="AB437"/>
  <c r="AB439" s="1"/>
  <c r="P428"/>
  <c r="P437"/>
  <c r="AB403"/>
  <c r="P356"/>
  <c r="P355"/>
  <c r="AB386"/>
  <c r="P388"/>
  <c r="O377"/>
  <c r="P328"/>
  <c r="P319"/>
  <c r="P314"/>
  <c r="AB210"/>
  <c r="P193" s="1"/>
  <c r="P159"/>
  <c r="P151"/>
  <c r="P150"/>
  <c r="P162"/>
  <c r="AB154"/>
  <c r="P137" s="1"/>
  <c r="AB141"/>
  <c r="P145"/>
  <c r="P131"/>
  <c r="P86"/>
  <c r="P94"/>
  <c r="AB98"/>
  <c r="AH98" s="1"/>
  <c r="P90"/>
  <c r="P107"/>
  <c r="P91"/>
  <c r="P33"/>
  <c r="P36"/>
  <c r="AD532" l="1"/>
  <c r="R521" s="1"/>
  <c r="X521" s="1"/>
  <c r="M15" i="27" s="1"/>
  <c r="K16" i="24"/>
  <c r="AN411" i="7"/>
  <c r="K16" i="28" s="1"/>
  <c r="F15" i="9"/>
  <c r="X522" i="7"/>
  <c r="M16" i="27" s="1"/>
  <c r="M16" i="24"/>
  <c r="AN518" i="7"/>
  <c r="M16" i="28" s="1"/>
  <c r="V522" i="7"/>
  <c r="M16" i="25" s="1"/>
  <c r="AN189" i="7"/>
  <c r="G16" i="28" s="1"/>
  <c r="G15" i="9"/>
  <c r="V193" i="7"/>
  <c r="G16" i="25" s="1"/>
  <c r="X415" i="7"/>
  <c r="K16" i="27" s="1"/>
  <c r="V415" i="7"/>
  <c r="K16" i="25" s="1"/>
  <c r="AJ539" i="7"/>
  <c r="AQ538"/>
  <c r="AH539"/>
  <c r="AB479"/>
  <c r="P468" s="1"/>
  <c r="AP468"/>
  <c r="AA479"/>
  <c r="O468" s="1"/>
  <c r="AJ431"/>
  <c r="AH431"/>
  <c r="AQ431"/>
  <c r="AD425"/>
  <c r="R414" s="1"/>
  <c r="AQ210"/>
  <c r="AH210"/>
  <c r="AA154"/>
  <c r="O137" s="1"/>
  <c r="AP153"/>
  <c r="AD540" l="1"/>
  <c r="AJ540" s="1"/>
  <c r="AJ532"/>
  <c r="AN464"/>
  <c r="L14" i="9"/>
  <c r="V468" i="7"/>
  <c r="L15" i="25" s="1"/>
  <c r="AM464" i="7"/>
  <c r="U468"/>
  <c r="X414"/>
  <c r="AN410"/>
  <c r="V414"/>
  <c r="K15" i="25" s="1"/>
  <c r="U137" i="7"/>
  <c r="AM133"/>
  <c r="AG479"/>
  <c r="AP479"/>
  <c r="AA486"/>
  <c r="AB486"/>
  <c r="AQ479"/>
  <c r="AH479"/>
  <c r="AJ425"/>
  <c r="AQ424"/>
  <c r="AH425"/>
  <c r="AD432"/>
  <c r="AG154"/>
  <c r="AP154"/>
  <c r="AB13"/>
  <c r="AA13"/>
  <c r="AG486" l="1"/>
  <c r="AP487"/>
  <c r="AH486"/>
  <c r="AQ487"/>
  <c r="AH432"/>
  <c r="AJ432"/>
  <c r="AQ432"/>
  <c r="AB303"/>
  <c r="AB316" s="1"/>
  <c r="P305" s="1"/>
  <c r="I14" i="9" l="1"/>
  <c r="AN301" i="7"/>
  <c r="V305"/>
  <c r="I15" i="25" s="1"/>
  <c r="AH316" i="7"/>
  <c r="AQ316"/>
  <c r="R244"/>
  <c r="H10" i="24" s="1"/>
  <c r="R243" i="7"/>
  <c r="H9" i="24" s="1"/>
  <c r="H32"/>
  <c r="H24"/>
  <c r="R269" i="7"/>
  <c r="H35" i="24" s="1"/>
  <c r="H38"/>
  <c r="H29"/>
  <c r="H30"/>
  <c r="H31"/>
  <c r="R262" i="7"/>
  <c r="H28" i="24" s="1"/>
  <c r="R261" i="7"/>
  <c r="H27" i="24" s="1"/>
  <c r="R247" i="7"/>
  <c r="H13" i="24" s="1"/>
  <c r="H22"/>
  <c r="R275" i="7"/>
  <c r="R274" s="1"/>
  <c r="H14" i="24"/>
  <c r="G14"/>
  <c r="D14"/>
  <c r="R196" i="7"/>
  <c r="G19" i="24" s="1"/>
  <c r="R187" i="7"/>
  <c r="G10" i="24" s="1"/>
  <c r="R186" i="7"/>
  <c r="G9" i="24" s="1"/>
  <c r="G29"/>
  <c r="G38"/>
  <c r="AD195" i="7"/>
  <c r="AD203" s="1"/>
  <c r="R192" s="1"/>
  <c r="X192" s="1"/>
  <c r="G30" i="24"/>
  <c r="R222" i="7"/>
  <c r="G24" i="24"/>
  <c r="AD224" i="7"/>
  <c r="G28" i="24"/>
  <c r="R159" i="7"/>
  <c r="F38" i="24" s="1"/>
  <c r="F29"/>
  <c r="AD131" i="7"/>
  <c r="R164"/>
  <c r="R153"/>
  <c r="F32" i="24" s="1"/>
  <c r="AD141" i="7"/>
  <c r="AD154"/>
  <c r="AD143"/>
  <c r="F24" i="24"/>
  <c r="R157" i="7"/>
  <c r="F36" i="24" s="1"/>
  <c r="R162" i="7"/>
  <c r="AD138"/>
  <c r="AD142"/>
  <c r="AD140"/>
  <c r="R72"/>
  <c r="E10" i="24" s="1"/>
  <c r="R71" i="7"/>
  <c r="E9" i="24" s="1"/>
  <c r="E38"/>
  <c r="E29"/>
  <c r="E14"/>
  <c r="E32"/>
  <c r="E30"/>
  <c r="E31"/>
  <c r="E28"/>
  <c r="R85" i="7"/>
  <c r="E23" i="24" s="1"/>
  <c r="AD104" i="7"/>
  <c r="AD84"/>
  <c r="D30" i="24"/>
  <c r="R33" i="7"/>
  <c r="D29" i="24" s="1"/>
  <c r="D31"/>
  <c r="D38"/>
  <c r="AD22" i="7"/>
  <c r="D24" i="24"/>
  <c r="AD24" i="7"/>
  <c r="AD25"/>
  <c r="AD34"/>
  <c r="AD21"/>
  <c r="AD17"/>
  <c r="O321"/>
  <c r="P549"/>
  <c r="P538"/>
  <c r="AB528"/>
  <c r="AB532" s="1"/>
  <c r="P521" s="1"/>
  <c r="AB323"/>
  <c r="P306" s="1"/>
  <c r="P253"/>
  <c r="AB275"/>
  <c r="P219"/>
  <c r="O219"/>
  <c r="P140"/>
  <c r="AB134"/>
  <c r="AB147" s="1"/>
  <c r="O91"/>
  <c r="O33"/>
  <c r="D123" i="14"/>
  <c r="D125" s="1"/>
  <c r="E123"/>
  <c r="E125" s="1"/>
  <c r="O31" i="7"/>
  <c r="P31"/>
  <c r="P42"/>
  <c r="P28"/>
  <c r="AQ154" l="1"/>
  <c r="R137"/>
  <c r="I15" i="9"/>
  <c r="N15" s="1"/>
  <c r="AN302" i="7"/>
  <c r="I16" i="28" s="1"/>
  <c r="V306" i="7"/>
  <c r="I16" i="25" s="1"/>
  <c r="AB155" i="7"/>
  <c r="P136"/>
  <c r="G232" i="14"/>
  <c r="G234" s="1"/>
  <c r="M14" i="9"/>
  <c r="V521" i="7"/>
  <c r="M15" i="25" s="1"/>
  <c r="AN517" i="7"/>
  <c r="AH532"/>
  <c r="AB540"/>
  <c r="AQ531"/>
  <c r="AQ323"/>
  <c r="AH323"/>
  <c r="AB324"/>
  <c r="AJ203"/>
  <c r="AD211"/>
  <c r="AJ211" s="1"/>
  <c r="AJ154"/>
  <c r="AH154"/>
  <c r="AD147"/>
  <c r="AD88"/>
  <c r="AD30"/>
  <c r="R19" s="1"/>
  <c r="AN19" s="1"/>
  <c r="AJ34"/>
  <c r="AD37"/>
  <c r="R20" s="1"/>
  <c r="AH34"/>
  <c r="G123" i="14"/>
  <c r="G125" s="1"/>
  <c r="O15" i="9" l="1"/>
  <c r="AH147" i="7"/>
  <c r="R136"/>
  <c r="X136" s="1"/>
  <c r="D16" i="24"/>
  <c r="X20" i="7"/>
  <c r="D16" i="27" s="1"/>
  <c r="V20" i="7"/>
  <c r="D16" i="25" s="1"/>
  <c r="AN20" i="7"/>
  <c r="D16" i="28" s="1"/>
  <c r="F16" i="24"/>
  <c r="X137" i="7"/>
  <c r="F16" i="27" s="1"/>
  <c r="AN133" i="7"/>
  <c r="F16" i="28" s="1"/>
  <c r="V137" i="7"/>
  <c r="F16" i="25" s="1"/>
  <c r="F14" i="9"/>
  <c r="AQ88" i="7"/>
  <c r="R77"/>
  <c r="AQ539"/>
  <c r="AH540"/>
  <c r="AQ324"/>
  <c r="AH324"/>
  <c r="AJ147"/>
  <c r="AD155"/>
  <c r="AQ147"/>
  <c r="AH88"/>
  <c r="AJ88"/>
  <c r="AD96"/>
  <c r="AJ37"/>
  <c r="AH37"/>
  <c r="AQ37"/>
  <c r="AJ30"/>
  <c r="AD38"/>
  <c r="AQ30"/>
  <c r="AH30"/>
  <c r="AB99"/>
  <c r="AB103" s="1"/>
  <c r="AB43"/>
  <c r="AB45" s="1"/>
  <c r="AH45" s="1"/>
  <c r="AA43"/>
  <c r="AA45" s="1"/>
  <c r="P187"/>
  <c r="O187"/>
  <c r="O186"/>
  <c r="P186"/>
  <c r="P220"/>
  <c r="O220"/>
  <c r="P209"/>
  <c r="O209"/>
  <c r="AB221"/>
  <c r="AA221"/>
  <c r="N16" i="24" l="1"/>
  <c r="N16" i="25"/>
  <c r="N16" i="28"/>
  <c r="AN132" i="7"/>
  <c r="N16" i="27"/>
  <c r="V136" i="7"/>
  <c r="F15" i="25" s="1"/>
  <c r="AN73" i="7"/>
  <c r="X77"/>
  <c r="V77"/>
  <c r="E15" i="25" s="1"/>
  <c r="E15" i="24"/>
  <c r="AJ155" i="7"/>
  <c r="AQ155"/>
  <c r="AH155"/>
  <c r="AQ96"/>
  <c r="AJ96"/>
  <c r="AH96"/>
  <c r="AJ38"/>
  <c r="AQ38"/>
  <c r="AH38"/>
  <c r="AA210"/>
  <c r="O193" s="1"/>
  <c r="P215"/>
  <c r="O215"/>
  <c r="AB197"/>
  <c r="AB203" s="1"/>
  <c r="P192" s="1"/>
  <c r="AA197"/>
  <c r="P207"/>
  <c r="O207"/>
  <c r="AB186"/>
  <c r="AA186"/>
  <c r="AB224"/>
  <c r="AA224"/>
  <c r="P72"/>
  <c r="O72"/>
  <c r="O86"/>
  <c r="P96"/>
  <c r="O96"/>
  <c r="AA99"/>
  <c r="AA98"/>
  <c r="AG98" s="1"/>
  <c r="O90"/>
  <c r="O107"/>
  <c r="O88"/>
  <c r="P88"/>
  <c r="P102"/>
  <c r="AA103" l="1"/>
  <c r="O16" i="27"/>
  <c r="O16" i="28"/>
  <c r="O16" i="25"/>
  <c r="O16" i="24"/>
  <c r="G14" i="9"/>
  <c r="V192" i="7"/>
  <c r="G15" i="25" s="1"/>
  <c r="AN188" i="7"/>
  <c r="U193"/>
  <c r="AM189"/>
  <c r="AP210"/>
  <c r="AG210"/>
  <c r="AP197"/>
  <c r="AA203"/>
  <c r="O192" s="1"/>
  <c r="AB211"/>
  <c r="AH203"/>
  <c r="AQ203"/>
  <c r="AM188" l="1"/>
  <c r="U192"/>
  <c r="AQ211"/>
  <c r="AH211"/>
  <c r="AA211"/>
  <c r="AG203"/>
  <c r="AP203"/>
  <c r="R130"/>
  <c r="F9" i="24" s="1"/>
  <c r="R131" i="7"/>
  <c r="F10" i="24" s="1"/>
  <c r="AD167" i="7"/>
  <c r="AP211" l="1"/>
  <c r="AG211"/>
  <c r="R23"/>
  <c r="D19" i="24" s="1"/>
  <c r="R14" i="7"/>
  <c r="D10" i="24" s="1"/>
  <c r="R13" i="7"/>
  <c r="D9" i="24" s="1"/>
  <c r="R49" i="7"/>
  <c r="D27" i="24"/>
  <c r="R26" i="7"/>
  <c r="D22" i="24" s="1"/>
  <c r="AD55" i="7"/>
  <c r="O525" l="1"/>
  <c r="O516"/>
  <c r="O515"/>
  <c r="O549"/>
  <c r="O538"/>
  <c r="AA528"/>
  <c r="AA532" s="1"/>
  <c r="O521" s="1"/>
  <c r="O300"/>
  <c r="O299"/>
  <c r="AA327"/>
  <c r="O322"/>
  <c r="O326"/>
  <c r="O314"/>
  <c r="O331"/>
  <c r="O328"/>
  <c r="O319"/>
  <c r="AA323"/>
  <c r="O306" s="1"/>
  <c r="AA336"/>
  <c r="AA303"/>
  <c r="O244"/>
  <c r="O243"/>
  <c r="O273"/>
  <c r="O253"/>
  <c r="AA276"/>
  <c r="AA275"/>
  <c r="O276"/>
  <c r="O222"/>
  <c r="O162"/>
  <c r="P135"/>
  <c r="O140"/>
  <c r="O130"/>
  <c r="O159"/>
  <c r="O153"/>
  <c r="O151"/>
  <c r="AA141"/>
  <c r="O150"/>
  <c r="O145"/>
  <c r="O135"/>
  <c r="O149"/>
  <c r="AA134"/>
  <c r="O131"/>
  <c r="O143"/>
  <c r="O14"/>
  <c r="O13"/>
  <c r="AM13" s="1"/>
  <c r="O37"/>
  <c r="O42"/>
  <c r="D615" i="14"/>
  <c r="D617" s="1"/>
  <c r="U306" i="7" l="1"/>
  <c r="AM302"/>
  <c r="AM517"/>
  <c r="U521"/>
  <c r="AG532"/>
  <c r="AA540"/>
  <c r="AP531"/>
  <c r="AA316"/>
  <c r="O305" s="1"/>
  <c r="AP303"/>
  <c r="AP323"/>
  <c r="AG323"/>
  <c r="AA147"/>
  <c r="AP134"/>
  <c r="H398" i="29"/>
  <c r="H401" s="1"/>
  <c r="H616"/>
  <c r="H618" s="1"/>
  <c r="H620" s="1"/>
  <c r="H403" l="1"/>
  <c r="H432"/>
  <c r="H434" s="1"/>
  <c r="H669"/>
  <c r="H670" s="1"/>
  <c r="H727"/>
  <c r="AM301" i="7"/>
  <c r="U305"/>
  <c r="AA155"/>
  <c r="AG155" s="1"/>
  <c r="O136"/>
  <c r="AG540"/>
  <c r="AP539"/>
  <c r="AA324"/>
  <c r="AG316"/>
  <c r="AP316"/>
  <c r="AG147"/>
  <c r="AP147"/>
  <c r="P525"/>
  <c r="AP155" l="1"/>
  <c r="U136"/>
  <c r="AM132"/>
  <c r="AP324"/>
  <c r="AG324"/>
  <c r="P515"/>
  <c r="P516"/>
  <c r="E615" i="14"/>
  <c r="E617" s="1"/>
  <c r="F615"/>
  <c r="F617" s="1"/>
  <c r="D399"/>
  <c r="D401" s="1"/>
  <c r="E399"/>
  <c r="E401" s="1"/>
  <c r="G399"/>
  <c r="G401" s="1"/>
  <c r="AI218" i="7"/>
  <c r="AG218"/>
  <c r="P300"/>
  <c r="D666" i="14" l="1"/>
  <c r="D667" s="1"/>
  <c r="G180"/>
  <c r="G182" s="1"/>
  <c r="G617"/>
  <c r="O38" i="7" l="1"/>
  <c r="O28"/>
  <c r="G72" i="14" l="1"/>
  <c r="H73" l="1"/>
  <c r="G74"/>
  <c r="P13" i="7"/>
  <c r="AN13" s="1"/>
  <c r="AB277" l="1"/>
  <c r="P130"/>
  <c r="P299"/>
  <c r="P322"/>
  <c r="P331"/>
  <c r="P222"/>
  <c r="P149"/>
  <c r="P14"/>
  <c r="F180" i="14"/>
  <c r="F182" s="1"/>
  <c r="AB336" i="7" l="1"/>
  <c r="H400" i="14"/>
  <c r="P244" i="7"/>
  <c r="P243"/>
  <c r="H510" i="14" l="1"/>
  <c r="G142" l="1"/>
  <c r="D90"/>
  <c r="D92" s="1"/>
  <c r="E90"/>
  <c r="E92" s="1"/>
  <c r="F90"/>
  <c r="F92" s="1"/>
  <c r="H91"/>
  <c r="H143" l="1"/>
  <c r="G144"/>
  <c r="P8" i="9"/>
  <c r="T546" i="7" l="1"/>
  <c r="M39" i="26" s="1"/>
  <c r="S546" i="7"/>
  <c r="R546"/>
  <c r="M40" i="24" s="1"/>
  <c r="Q546" i="7"/>
  <c r="O546"/>
  <c r="X550"/>
  <c r="W550"/>
  <c r="V550"/>
  <c r="U550"/>
  <c r="O493"/>
  <c r="X498"/>
  <c r="W498"/>
  <c r="V498"/>
  <c r="U498"/>
  <c r="X497"/>
  <c r="W497"/>
  <c r="V497"/>
  <c r="U497"/>
  <c r="X496"/>
  <c r="W496"/>
  <c r="V496"/>
  <c r="U496"/>
  <c r="X495"/>
  <c r="W495"/>
  <c r="V495"/>
  <c r="U495"/>
  <c r="X494"/>
  <c r="W494"/>
  <c r="U494"/>
  <c r="P493"/>
  <c r="T493"/>
  <c r="L39" i="26" s="1"/>
  <c r="S493" i="7"/>
  <c r="R493"/>
  <c r="L40" i="24" s="1"/>
  <c r="Q493" i="7"/>
  <c r="T439"/>
  <c r="K39" i="26" s="1"/>
  <c r="S439" i="7"/>
  <c r="R439"/>
  <c r="K40" i="24" s="1"/>
  <c r="Q439" i="7"/>
  <c r="O439"/>
  <c r="X443"/>
  <c r="W443"/>
  <c r="V443"/>
  <c r="U443"/>
  <c r="T386"/>
  <c r="J39" i="26" s="1"/>
  <c r="S386" i="7"/>
  <c r="R386"/>
  <c r="J40" i="24" s="1"/>
  <c r="Q386" i="7"/>
  <c r="O386"/>
  <c r="X390"/>
  <c r="W390"/>
  <c r="V390"/>
  <c r="U390"/>
  <c r="O217"/>
  <c r="O330"/>
  <c r="P330"/>
  <c r="X335"/>
  <c r="W335"/>
  <c r="U335"/>
  <c r="V335"/>
  <c r="X334"/>
  <c r="W334"/>
  <c r="U334"/>
  <c r="X333"/>
  <c r="W333"/>
  <c r="V333"/>
  <c r="U333"/>
  <c r="X332"/>
  <c r="W332"/>
  <c r="V332"/>
  <c r="U332"/>
  <c r="X331"/>
  <c r="W331"/>
  <c r="V331"/>
  <c r="U331"/>
  <c r="T330"/>
  <c r="I39" i="26" s="1"/>
  <c r="S330" i="7"/>
  <c r="R330"/>
  <c r="I40" i="24" s="1"/>
  <c r="Q330" i="7"/>
  <c r="T274"/>
  <c r="H39" i="26" s="1"/>
  <c r="S274" i="7"/>
  <c r="H40" i="24"/>
  <c r="O274" i="7"/>
  <c r="X278"/>
  <c r="W278"/>
  <c r="U278"/>
  <c r="V278"/>
  <c r="V275"/>
  <c r="U275"/>
  <c r="W275"/>
  <c r="X275"/>
  <c r="V276"/>
  <c r="U276"/>
  <c r="W276"/>
  <c r="X276"/>
  <c r="U277"/>
  <c r="V277"/>
  <c r="W277"/>
  <c r="X277"/>
  <c r="V279"/>
  <c r="U279"/>
  <c r="W279"/>
  <c r="X279"/>
  <c r="V387"/>
  <c r="U387"/>
  <c r="W387"/>
  <c r="X387"/>
  <c r="U388"/>
  <c r="V388"/>
  <c r="W388"/>
  <c r="X388"/>
  <c r="U389"/>
  <c r="V389"/>
  <c r="W389"/>
  <c r="X389"/>
  <c r="V391"/>
  <c r="U391"/>
  <c r="W391"/>
  <c r="X391"/>
  <c r="V440"/>
  <c r="U440"/>
  <c r="W440"/>
  <c r="X440"/>
  <c r="U441"/>
  <c r="V441"/>
  <c r="W441"/>
  <c r="X441"/>
  <c r="V442"/>
  <c r="U442"/>
  <c r="W442"/>
  <c r="X442"/>
  <c r="V444"/>
  <c r="U444"/>
  <c r="W444"/>
  <c r="X444"/>
  <c r="V547"/>
  <c r="U547"/>
  <c r="W547"/>
  <c r="X547"/>
  <c r="V548"/>
  <c r="U548"/>
  <c r="W548"/>
  <c r="X548"/>
  <c r="U549"/>
  <c r="V549"/>
  <c r="W549"/>
  <c r="X549"/>
  <c r="U551"/>
  <c r="V551"/>
  <c r="W551"/>
  <c r="X551"/>
  <c r="T161"/>
  <c r="F39" i="26" s="1"/>
  <c r="S161" i="7"/>
  <c r="R161"/>
  <c r="F40" i="24" s="1"/>
  <c r="Q161" i="7"/>
  <c r="T102"/>
  <c r="E39" i="26" s="1"/>
  <c r="S102" i="7"/>
  <c r="R102"/>
  <c r="E40" i="24" s="1"/>
  <c r="Q102" i="7"/>
  <c r="T44"/>
  <c r="D39" i="26" s="1"/>
  <c r="S44" i="7"/>
  <c r="R44"/>
  <c r="D40" i="24" s="1"/>
  <c r="Q44" i="7"/>
  <c r="O44"/>
  <c r="X48"/>
  <c r="W48"/>
  <c r="U48"/>
  <c r="V48"/>
  <c r="X106"/>
  <c r="W106"/>
  <c r="U106"/>
  <c r="V106"/>
  <c r="X165"/>
  <c r="W165"/>
  <c r="U165"/>
  <c r="V165"/>
  <c r="X221"/>
  <c r="W221"/>
  <c r="U221"/>
  <c r="T217"/>
  <c r="G39" i="26" s="1"/>
  <c r="S217" i="7"/>
  <c r="R217"/>
  <c r="G40" i="24" s="1"/>
  <c r="Q217" i="7"/>
  <c r="V221"/>
  <c r="X546" l="1"/>
  <c r="M40" i="27" s="1"/>
  <c r="U274" i="7"/>
  <c r="X439"/>
  <c r="K40" i="27" s="1"/>
  <c r="V493" i="7"/>
  <c r="L40" i="25" s="1"/>
  <c r="W493" i="7"/>
  <c r="V330"/>
  <c r="I40" i="25" s="1"/>
  <c r="P217" i="7"/>
  <c r="U217"/>
  <c r="X493"/>
  <c r="L40" i="27" s="1"/>
  <c r="P546" i="7"/>
  <c r="V546" s="1"/>
  <c r="M40" i="25" s="1"/>
  <c r="P439" i="7"/>
  <c r="V439" s="1"/>
  <c r="K40" i="25" s="1"/>
  <c r="U439" i="7"/>
  <c r="W330"/>
  <c r="P274"/>
  <c r="V274" s="1"/>
  <c r="H40" i="25" s="1"/>
  <c r="P386" i="7"/>
  <c r="V386" s="1"/>
  <c r="J40" i="25" s="1"/>
  <c r="U546" i="7"/>
  <c r="U386"/>
  <c r="P44"/>
  <c r="W546"/>
  <c r="U330"/>
  <c r="X330"/>
  <c r="I40" i="27" s="1"/>
  <c r="U493" i="7"/>
  <c r="V494"/>
  <c r="W439"/>
  <c r="X386"/>
  <c r="J40" i="27" s="1"/>
  <c r="W386" i="7"/>
  <c r="V334"/>
  <c r="X274"/>
  <c r="H40" i="27" s="1"/>
  <c r="W274" i="7"/>
  <c r="M10" i="9" l="1"/>
  <c r="M12"/>
  <c r="M18"/>
  <c r="M21"/>
  <c r="M22"/>
  <c r="M23"/>
  <c r="M24"/>
  <c r="M25"/>
  <c r="M26"/>
  <c r="M27"/>
  <c r="M30"/>
  <c r="M32"/>
  <c r="M34"/>
  <c r="M35"/>
  <c r="M36"/>
  <c r="M38"/>
  <c r="M9"/>
  <c r="M8"/>
  <c r="M31"/>
  <c r="M33"/>
  <c r="M37"/>
  <c r="M29"/>
  <c r="M28"/>
  <c r="M13"/>
  <c r="L10"/>
  <c r="L12"/>
  <c r="L13"/>
  <c r="L18"/>
  <c r="L21"/>
  <c r="L22"/>
  <c r="L24"/>
  <c r="L25"/>
  <c r="L27"/>
  <c r="L29"/>
  <c r="L30"/>
  <c r="L32"/>
  <c r="L33"/>
  <c r="L35"/>
  <c r="L36"/>
  <c r="L38"/>
  <c r="L9"/>
  <c r="L8"/>
  <c r="L31"/>
  <c r="L23"/>
  <c r="L34"/>
  <c r="L28"/>
  <c r="L26"/>
  <c r="L37"/>
  <c r="K12"/>
  <c r="K22"/>
  <c r="K24"/>
  <c r="K25"/>
  <c r="K26"/>
  <c r="K32"/>
  <c r="K33"/>
  <c r="K34"/>
  <c r="K35"/>
  <c r="K36"/>
  <c r="K38"/>
  <c r="K18"/>
  <c r="K9"/>
  <c r="K8"/>
  <c r="K31"/>
  <c r="K10"/>
  <c r="K29"/>
  <c r="K37"/>
  <c r="K28"/>
  <c r="K23"/>
  <c r="K13"/>
  <c r="K27"/>
  <c r="K30"/>
  <c r="K21"/>
  <c r="J13"/>
  <c r="J18"/>
  <c r="J21"/>
  <c r="J24"/>
  <c r="J25"/>
  <c r="J26"/>
  <c r="J32"/>
  <c r="J33"/>
  <c r="J34"/>
  <c r="J35"/>
  <c r="J36"/>
  <c r="J38"/>
  <c r="J9"/>
  <c r="J8"/>
  <c r="J31"/>
  <c r="J28"/>
  <c r="J12"/>
  <c r="J37"/>
  <c r="J10"/>
  <c r="J27"/>
  <c r="J30"/>
  <c r="J23"/>
  <c r="J29"/>
  <c r="J22"/>
  <c r="AF399" i="7"/>
  <c r="T400"/>
  <c r="T454"/>
  <c r="Z453"/>
  <c r="AF345"/>
  <c r="T347"/>
  <c r="I10" i="9"/>
  <c r="I12"/>
  <c r="I13"/>
  <c r="I18"/>
  <c r="I21"/>
  <c r="I22"/>
  <c r="I24"/>
  <c r="I25"/>
  <c r="I27"/>
  <c r="I29"/>
  <c r="I32"/>
  <c r="I33"/>
  <c r="I34"/>
  <c r="I36"/>
  <c r="I38"/>
  <c r="I9"/>
  <c r="I8"/>
  <c r="I31"/>
  <c r="I35"/>
  <c r="I23"/>
  <c r="I28"/>
  <c r="I37"/>
  <c r="I30"/>
  <c r="I26"/>
  <c r="AF289" i="7"/>
  <c r="Z289"/>
  <c r="N291"/>
  <c r="H12" i="9"/>
  <c r="H21"/>
  <c r="H22"/>
  <c r="H24"/>
  <c r="H25"/>
  <c r="H26"/>
  <c r="H32"/>
  <c r="H33"/>
  <c r="H34"/>
  <c r="H35"/>
  <c r="H36"/>
  <c r="H9"/>
  <c r="H8"/>
  <c r="H29"/>
  <c r="H31"/>
  <c r="H38"/>
  <c r="H18"/>
  <c r="H10"/>
  <c r="H37"/>
  <c r="H30"/>
  <c r="H23"/>
  <c r="H27"/>
  <c r="H28"/>
  <c r="H13"/>
  <c r="Z233" i="7"/>
  <c r="N235"/>
  <c r="G12" i="9"/>
  <c r="G13"/>
  <c r="G18"/>
  <c r="G21"/>
  <c r="G22"/>
  <c r="G24"/>
  <c r="G26"/>
  <c r="G29"/>
  <c r="G32"/>
  <c r="G34"/>
  <c r="G35"/>
  <c r="G36"/>
  <c r="G37"/>
  <c r="G38"/>
  <c r="G8"/>
  <c r="G9"/>
  <c r="G28"/>
  <c r="G31"/>
  <c r="G33"/>
  <c r="G23"/>
  <c r="G27"/>
  <c r="G30"/>
  <c r="G10"/>
  <c r="G25"/>
  <c r="O161" i="7"/>
  <c r="O102" l="1"/>
  <c r="F12" i="9"/>
  <c r="F22"/>
  <c r="F24"/>
  <c r="F25"/>
  <c r="F26"/>
  <c r="F31"/>
  <c r="F32"/>
  <c r="F33"/>
  <c r="F34"/>
  <c r="F35"/>
  <c r="F36"/>
  <c r="F38"/>
  <c r="F28"/>
  <c r="F18"/>
  <c r="F8"/>
  <c r="F37"/>
  <c r="F23"/>
  <c r="F13"/>
  <c r="P161" i="7"/>
  <c r="F27" i="9"/>
  <c r="F10"/>
  <c r="F29"/>
  <c r="F30"/>
  <c r="F9"/>
  <c r="F21"/>
  <c r="Z120" i="7"/>
  <c r="E10" i="9"/>
  <c r="E12"/>
  <c r="E13"/>
  <c r="E18"/>
  <c r="E21"/>
  <c r="E22"/>
  <c r="E23"/>
  <c r="E24"/>
  <c r="E25"/>
  <c r="E26"/>
  <c r="E27"/>
  <c r="E28"/>
  <c r="E30"/>
  <c r="E32"/>
  <c r="E33"/>
  <c r="E34"/>
  <c r="E35"/>
  <c r="E36"/>
  <c r="E38"/>
  <c r="E8"/>
  <c r="E9"/>
  <c r="E31"/>
  <c r="Z61" i="7"/>
  <c r="E37" i="9" l="1"/>
  <c r="E29"/>
  <c r="P37" i="7"/>
  <c r="D32" i="9" s="1"/>
  <c r="D9"/>
  <c r="D10"/>
  <c r="D12"/>
  <c r="D13"/>
  <c r="D18"/>
  <c r="D21"/>
  <c r="D22"/>
  <c r="D24"/>
  <c r="D25"/>
  <c r="D26"/>
  <c r="D27"/>
  <c r="D29"/>
  <c r="D30"/>
  <c r="D34"/>
  <c r="D35"/>
  <c r="D36"/>
  <c r="D37"/>
  <c r="D38"/>
  <c r="D31"/>
  <c r="P38" i="7"/>
  <c r="D33" i="9" s="1"/>
  <c r="D28"/>
  <c r="D23"/>
  <c r="AQ556" i="7"/>
  <c r="AP556"/>
  <c r="AQ555"/>
  <c r="AP555"/>
  <c r="AF558"/>
  <c r="T527" s="1"/>
  <c r="M20" i="26" s="1"/>
  <c r="AE558" i="7"/>
  <c r="S527" s="1"/>
  <c r="AD558"/>
  <c r="R527" s="1"/>
  <c r="M21" i="24" s="1"/>
  <c r="AC558" i="7"/>
  <c r="Q527" s="1"/>
  <c r="AB558"/>
  <c r="P527" s="1"/>
  <c r="M20" i="9" s="1"/>
  <c r="AA558" i="7"/>
  <c r="O527" s="1"/>
  <c r="AQ554"/>
  <c r="AP554"/>
  <c r="AJ557"/>
  <c r="AI557"/>
  <c r="AH557"/>
  <c r="AG557"/>
  <c r="AJ556"/>
  <c r="AI556"/>
  <c r="AH556"/>
  <c r="AG556"/>
  <c r="AQ552"/>
  <c r="AP552"/>
  <c r="AI555"/>
  <c r="AQ551"/>
  <c r="AP551"/>
  <c r="AF554"/>
  <c r="T526" s="1"/>
  <c r="M19" i="26" s="1"/>
  <c r="AE554" i="7"/>
  <c r="S526" s="1"/>
  <c r="AD554"/>
  <c r="R526" s="1"/>
  <c r="M20" i="24" s="1"/>
  <c r="AC554" i="7"/>
  <c r="Q526" s="1"/>
  <c r="AB554"/>
  <c r="P526" s="1"/>
  <c r="M19" i="9" s="1"/>
  <c r="AA554" i="7"/>
  <c r="O526" s="1"/>
  <c r="AJ553"/>
  <c r="AI553"/>
  <c r="AH553"/>
  <c r="AG553"/>
  <c r="AQ549"/>
  <c r="AP549"/>
  <c r="AJ552"/>
  <c r="AI552"/>
  <c r="AH552"/>
  <c r="AQ548"/>
  <c r="AP548"/>
  <c r="AF551"/>
  <c r="T524" s="1"/>
  <c r="M17" i="26" s="1"/>
  <c r="AE551" i="7"/>
  <c r="S524" s="1"/>
  <c r="AD551"/>
  <c r="AC551"/>
  <c r="AB551"/>
  <c r="AA551"/>
  <c r="AQ547"/>
  <c r="AP547"/>
  <c r="AJ550"/>
  <c r="AI550"/>
  <c r="AH550"/>
  <c r="AG550"/>
  <c r="AJ549"/>
  <c r="AI549"/>
  <c r="AH549"/>
  <c r="AG549"/>
  <c r="AQ545"/>
  <c r="AP545"/>
  <c r="AN546"/>
  <c r="AM546"/>
  <c r="AI548"/>
  <c r="M39" i="9"/>
  <c r="AQ544" i="7"/>
  <c r="AP544"/>
  <c r="AN545"/>
  <c r="AM545"/>
  <c r="T523"/>
  <c r="M16" i="26" s="1"/>
  <c r="S523" i="7"/>
  <c r="R523"/>
  <c r="M17" i="24" s="1"/>
  <c r="O523" i="7"/>
  <c r="X545"/>
  <c r="M39" i="27" s="1"/>
  <c r="W545" i="7"/>
  <c r="V545"/>
  <c r="M39" i="25" s="1"/>
  <c r="U545" i="7"/>
  <c r="AQ543"/>
  <c r="AP543"/>
  <c r="AN544"/>
  <c r="AM544"/>
  <c r="AI546"/>
  <c r="AG546"/>
  <c r="X544"/>
  <c r="M38" i="27" s="1"/>
  <c r="W544" i="7"/>
  <c r="V544"/>
  <c r="M38" i="25" s="1"/>
  <c r="U544" i="7"/>
  <c r="AQ542"/>
  <c r="AP542"/>
  <c r="AN543"/>
  <c r="AM543"/>
  <c r="AJ545"/>
  <c r="AI545"/>
  <c r="AH545"/>
  <c r="AG545"/>
  <c r="X543"/>
  <c r="M37" i="27" s="1"/>
  <c r="W543" i="7"/>
  <c r="V543"/>
  <c r="M37" i="25" s="1"/>
  <c r="U543" i="7"/>
  <c r="AJ544"/>
  <c r="AI544"/>
  <c r="AH544"/>
  <c r="AG544"/>
  <c r="X542"/>
  <c r="M36" i="27" s="1"/>
  <c r="W542" i="7"/>
  <c r="V542"/>
  <c r="M36" i="25" s="1"/>
  <c r="U542" i="7"/>
  <c r="AN541"/>
  <c r="M39" i="28" s="1"/>
  <c r="AM541" i="7"/>
  <c r="AJ543"/>
  <c r="AI543"/>
  <c r="AH543"/>
  <c r="AG543"/>
  <c r="X541"/>
  <c r="M35" i="27" s="1"/>
  <c r="W541" i="7"/>
  <c r="V541"/>
  <c r="M35" i="25" s="1"/>
  <c r="U541" i="7"/>
  <c r="AN540"/>
  <c r="M38" i="28" s="1"/>
  <c r="AM540" i="7"/>
  <c r="X540"/>
  <c r="M34" i="27" s="1"/>
  <c r="W540" i="7"/>
  <c r="V540"/>
  <c r="M34" i="25" s="1"/>
  <c r="U540" i="7"/>
  <c r="AQ530"/>
  <c r="AP530"/>
  <c r="AN539"/>
  <c r="M37" i="28" s="1"/>
  <c r="AM539" i="7"/>
  <c r="X539"/>
  <c r="M33" i="27" s="1"/>
  <c r="W539" i="7"/>
  <c r="V539"/>
  <c r="M33" i="25" s="1"/>
  <c r="U539" i="7"/>
  <c r="AQ535"/>
  <c r="AP535"/>
  <c r="AN538"/>
  <c r="M36" i="28" s="1"/>
  <c r="AM538" i="7"/>
  <c r="M14" i="26"/>
  <c r="X538" i="7"/>
  <c r="M32" i="27" s="1"/>
  <c r="W538" i="7"/>
  <c r="V538"/>
  <c r="M32" i="25" s="1"/>
  <c r="U538" i="7"/>
  <c r="AQ529"/>
  <c r="AP529"/>
  <c r="AN537"/>
  <c r="M35" i="28" s="1"/>
  <c r="AM537" i="7"/>
  <c r="AJ531"/>
  <c r="AI531"/>
  <c r="AH531"/>
  <c r="AG531"/>
  <c r="X537"/>
  <c r="M31" i="27" s="1"/>
  <c r="W537" i="7"/>
  <c r="V537"/>
  <c r="M31" i="25" s="1"/>
  <c r="U537" i="7"/>
  <c r="AQ536"/>
  <c r="AP536"/>
  <c r="AN536"/>
  <c r="M34" i="28" s="1"/>
  <c r="AM536" i="7"/>
  <c r="AJ536"/>
  <c r="AI536"/>
  <c r="AH536"/>
  <c r="AG536"/>
  <c r="X536"/>
  <c r="M30" i="27" s="1"/>
  <c r="W536" i="7"/>
  <c r="V536"/>
  <c r="M30" i="25" s="1"/>
  <c r="U536" i="7"/>
  <c r="AQ528"/>
  <c r="AP528"/>
  <c r="AN535"/>
  <c r="M33" i="28" s="1"/>
  <c r="AM535" i="7"/>
  <c r="AJ530"/>
  <c r="AI530"/>
  <c r="AH530"/>
  <c r="AG530"/>
  <c r="X535"/>
  <c r="M29" i="27" s="1"/>
  <c r="W535" i="7"/>
  <c r="V535"/>
  <c r="M29" i="25" s="1"/>
  <c r="U535" i="7"/>
  <c r="AQ527"/>
  <c r="AP527"/>
  <c r="AN534"/>
  <c r="M32" i="28" s="1"/>
  <c r="AM534" i="7"/>
  <c r="AJ537"/>
  <c r="AI537"/>
  <c r="AH537"/>
  <c r="AG537"/>
  <c r="X534"/>
  <c r="M28" i="27" s="1"/>
  <c r="W534" i="7"/>
  <c r="V534"/>
  <c r="M28" i="25" s="1"/>
  <c r="U534" i="7"/>
  <c r="AQ526"/>
  <c r="AP526"/>
  <c r="AN533"/>
  <c r="M31" i="28" s="1"/>
  <c r="AM533" i="7"/>
  <c r="AJ529"/>
  <c r="AI529"/>
  <c r="AH529"/>
  <c r="AG529"/>
  <c r="X533"/>
  <c r="M27" i="27" s="1"/>
  <c r="W533" i="7"/>
  <c r="V533"/>
  <c r="M27" i="25" s="1"/>
  <c r="U533" i="7"/>
  <c r="AQ525"/>
  <c r="AP525"/>
  <c r="AN532"/>
  <c r="M30" i="28" s="1"/>
  <c r="AM532" i="7"/>
  <c r="AJ528"/>
  <c r="AI528"/>
  <c r="AH528"/>
  <c r="AG528"/>
  <c r="X532"/>
  <c r="M26" i="27" s="1"/>
  <c r="W532" i="7"/>
  <c r="V532"/>
  <c r="M26" i="25" s="1"/>
  <c r="U532" i="7"/>
  <c r="AQ534"/>
  <c r="AP534"/>
  <c r="AN531"/>
  <c r="M29" i="28" s="1"/>
  <c r="AM531" i="7"/>
  <c r="AJ527"/>
  <c r="AI527"/>
  <c r="AH527"/>
  <c r="AG527"/>
  <c r="X531"/>
  <c r="M25" i="27" s="1"/>
  <c r="W531" i="7"/>
  <c r="V531"/>
  <c r="M25" i="25" s="1"/>
  <c r="U531" i="7"/>
  <c r="AQ524"/>
  <c r="AN530"/>
  <c r="M28" i="28" s="1"/>
  <c r="AM530" i="7"/>
  <c r="AJ526"/>
  <c r="AI526"/>
  <c r="AH526"/>
  <c r="AG526"/>
  <c r="X530"/>
  <c r="M24" i="27" s="1"/>
  <c r="W530" i="7"/>
  <c r="V530"/>
  <c r="M24" i="25" s="1"/>
  <c r="U530" i="7"/>
  <c r="AQ533"/>
  <c r="AP533"/>
  <c r="AN529"/>
  <c r="M27" i="28" s="1"/>
  <c r="AM529" i="7"/>
  <c r="AJ535"/>
  <c r="AI535"/>
  <c r="AH535"/>
  <c r="AG535"/>
  <c r="X529"/>
  <c r="M23" i="27" s="1"/>
  <c r="W529" i="7"/>
  <c r="V529"/>
  <c r="M23" i="25" s="1"/>
  <c r="U529" i="7"/>
  <c r="AQ537"/>
  <c r="AP537"/>
  <c r="AN528"/>
  <c r="M26" i="28" s="1"/>
  <c r="AM528" i="7"/>
  <c r="AJ525"/>
  <c r="AI525"/>
  <c r="AH525"/>
  <c r="AG525"/>
  <c r="X528"/>
  <c r="M22" i="27" s="1"/>
  <c r="W528" i="7"/>
  <c r="V528"/>
  <c r="M22" i="25" s="1"/>
  <c r="U528" i="7"/>
  <c r="AQ523"/>
  <c r="AP523"/>
  <c r="AN527"/>
  <c r="M25" i="28" s="1"/>
  <c r="AM527" i="7"/>
  <c r="AJ534"/>
  <c r="AI534"/>
  <c r="AH534"/>
  <c r="AG534"/>
  <c r="AQ522"/>
  <c r="AN526"/>
  <c r="M24" i="28" s="1"/>
  <c r="AM526" i="7"/>
  <c r="AJ538"/>
  <c r="AI538"/>
  <c r="AH538"/>
  <c r="AG538"/>
  <c r="AQ521"/>
  <c r="AP521"/>
  <c r="AN525"/>
  <c r="M23" i="28" s="1"/>
  <c r="AM525" i="7"/>
  <c r="AJ524"/>
  <c r="AI524"/>
  <c r="AH524"/>
  <c r="AG524"/>
  <c r="X525"/>
  <c r="M19" i="27" s="1"/>
  <c r="W525" i="7"/>
  <c r="V525"/>
  <c r="M19" i="25" s="1"/>
  <c r="U525" i="7"/>
  <c r="AQ520"/>
  <c r="AP520"/>
  <c r="AN524"/>
  <c r="M22" i="28" s="1"/>
  <c r="AM524" i="7"/>
  <c r="AJ523"/>
  <c r="AI523"/>
  <c r="AH523"/>
  <c r="AG523"/>
  <c r="AQ519"/>
  <c r="AJ522"/>
  <c r="AI522"/>
  <c r="AH522"/>
  <c r="AG522"/>
  <c r="Q523"/>
  <c r="AQ518"/>
  <c r="AP518"/>
  <c r="AJ521"/>
  <c r="AI521"/>
  <c r="AH521"/>
  <c r="AG521"/>
  <c r="AQ517"/>
  <c r="AP517"/>
  <c r="AN521"/>
  <c r="M19" i="28" s="1"/>
  <c r="AM521" i="7"/>
  <c r="AJ520"/>
  <c r="AI520"/>
  <c r="AH520"/>
  <c r="AG520"/>
  <c r="X520"/>
  <c r="M14" i="27" s="1"/>
  <c r="W520" i="7"/>
  <c r="V520"/>
  <c r="M14" i="25" s="1"/>
  <c r="U520" i="7"/>
  <c r="AJ519"/>
  <c r="AI519"/>
  <c r="AH519"/>
  <c r="AG519"/>
  <c r="X519"/>
  <c r="M13" i="27" s="1"/>
  <c r="W519" i="7"/>
  <c r="V519"/>
  <c r="M13" i="25" s="1"/>
  <c r="U519" i="7"/>
  <c r="AQ515"/>
  <c r="AP515"/>
  <c r="AJ518"/>
  <c r="AI518"/>
  <c r="AH518"/>
  <c r="AG518"/>
  <c r="AQ514"/>
  <c r="AP514"/>
  <c r="AF517"/>
  <c r="T518" s="1"/>
  <c r="M11" i="26" s="1"/>
  <c r="AE517" i="7"/>
  <c r="S518" s="1"/>
  <c r="AD517"/>
  <c r="R518" s="1"/>
  <c r="M12" i="24" s="1"/>
  <c r="AC517" i="7"/>
  <c r="Q518" s="1"/>
  <c r="AB517"/>
  <c r="P518" s="1"/>
  <c r="M11" i="9" s="1"/>
  <c r="AA517" i="7"/>
  <c r="O518" s="1"/>
  <c r="W517"/>
  <c r="U517"/>
  <c r="X517"/>
  <c r="M11" i="27" s="1"/>
  <c r="AQ513" i="7"/>
  <c r="AP513"/>
  <c r="AN516"/>
  <c r="M14" i="28" s="1"/>
  <c r="AM516" i="7"/>
  <c r="AJ516"/>
  <c r="AI516"/>
  <c r="AH516"/>
  <c r="AG516"/>
  <c r="W516"/>
  <c r="U516"/>
  <c r="X516"/>
  <c r="M10" i="27" s="1"/>
  <c r="AQ512" i="7"/>
  <c r="AP512"/>
  <c r="AN515"/>
  <c r="M13" i="28" s="1"/>
  <c r="AM515" i="7"/>
  <c r="AJ515"/>
  <c r="AI515"/>
  <c r="AH515"/>
  <c r="AG515"/>
  <c r="W515"/>
  <c r="U515"/>
  <c r="X515"/>
  <c r="M9" i="27" s="1"/>
  <c r="AQ511" i="7"/>
  <c r="AP511"/>
  <c r="AJ514"/>
  <c r="AI514"/>
  <c r="AH514"/>
  <c r="AG514"/>
  <c r="AQ510"/>
  <c r="AP510"/>
  <c r="AM513"/>
  <c r="AJ513"/>
  <c r="AI513"/>
  <c r="AH513"/>
  <c r="AG513"/>
  <c r="AQ509"/>
  <c r="AP509"/>
  <c r="AM512"/>
  <c r="AJ512"/>
  <c r="AI512"/>
  <c r="AH512"/>
  <c r="AG512"/>
  <c r="AQ508"/>
  <c r="AP508"/>
  <c r="AM511"/>
  <c r="AJ511"/>
  <c r="AI511"/>
  <c r="AH511"/>
  <c r="AG511"/>
  <c r="AJ510"/>
  <c r="AI510"/>
  <c r="AH510"/>
  <c r="AG510"/>
  <c r="AJ509"/>
  <c r="AI509"/>
  <c r="AH509"/>
  <c r="AG509"/>
  <c r="AQ503"/>
  <c r="AP503"/>
  <c r="AQ502"/>
  <c r="AP502"/>
  <c r="AF503"/>
  <c r="T474" s="1"/>
  <c r="L20" i="26" s="1"/>
  <c r="AE503" i="7"/>
  <c r="S474" s="1"/>
  <c r="AD503"/>
  <c r="R474" s="1"/>
  <c r="L21" i="24" s="1"/>
  <c r="AC503" i="7"/>
  <c r="Q474" s="1"/>
  <c r="AB503"/>
  <c r="P474" s="1"/>
  <c r="L20" i="9" s="1"/>
  <c r="AA503" i="7"/>
  <c r="O474" s="1"/>
  <c r="AQ501"/>
  <c r="AP501"/>
  <c r="AJ502"/>
  <c r="AI502"/>
  <c r="AH502"/>
  <c r="AG502"/>
  <c r="AJ501"/>
  <c r="AI501"/>
  <c r="AH501"/>
  <c r="AG501"/>
  <c r="AQ499"/>
  <c r="AP499"/>
  <c r="AI500"/>
  <c r="AQ498"/>
  <c r="AP498"/>
  <c r="AF499"/>
  <c r="T473" s="1"/>
  <c r="L19" i="26" s="1"/>
  <c r="AE499" i="7"/>
  <c r="S473" s="1"/>
  <c r="AD499"/>
  <c r="R473" s="1"/>
  <c r="L20" i="24" s="1"/>
  <c r="AC499" i="7"/>
  <c r="Q473" s="1"/>
  <c r="AB499"/>
  <c r="AA499"/>
  <c r="O473" s="1"/>
  <c r="AJ498"/>
  <c r="AI498"/>
  <c r="AH498"/>
  <c r="AG498"/>
  <c r="AQ496"/>
  <c r="AP496"/>
  <c r="AJ497"/>
  <c r="AI497"/>
  <c r="AH497"/>
  <c r="AQ495"/>
  <c r="AP495"/>
  <c r="AF496"/>
  <c r="T471" s="1"/>
  <c r="L17" i="26" s="1"/>
  <c r="AE496" i="7"/>
  <c r="AD496"/>
  <c r="R471" s="1"/>
  <c r="AC496"/>
  <c r="AB496"/>
  <c r="AA496"/>
  <c r="AQ494"/>
  <c r="AP494"/>
  <c r="AJ495"/>
  <c r="AI495"/>
  <c r="AH495"/>
  <c r="AG495"/>
  <c r="AJ494"/>
  <c r="AI494"/>
  <c r="AH494"/>
  <c r="AG494"/>
  <c r="AQ492"/>
  <c r="AP492"/>
  <c r="AN493"/>
  <c r="AM493"/>
  <c r="AI493"/>
  <c r="L39" i="9"/>
  <c r="AQ491" i="7"/>
  <c r="AP491"/>
  <c r="AN492"/>
  <c r="AM492"/>
  <c r="AF492"/>
  <c r="T470" s="1"/>
  <c r="L16" i="26" s="1"/>
  <c r="AE492" i="7"/>
  <c r="S470" s="1"/>
  <c r="AD492"/>
  <c r="R470" s="1"/>
  <c r="L17" i="24" s="1"/>
  <c r="AC492" i="7"/>
  <c r="AB492"/>
  <c r="AA492"/>
  <c r="O470" s="1"/>
  <c r="X492"/>
  <c r="L39" i="27" s="1"/>
  <c r="W492" i="7"/>
  <c r="V492"/>
  <c r="L39" i="25" s="1"/>
  <c r="U492" i="7"/>
  <c r="AQ490"/>
  <c r="AP490"/>
  <c r="AN491"/>
  <c r="AM491"/>
  <c r="AI491"/>
  <c r="AG491"/>
  <c r="X491"/>
  <c r="L38" i="27" s="1"/>
  <c r="W491" i="7"/>
  <c r="V491"/>
  <c r="L38" i="25" s="1"/>
  <c r="U491" i="7"/>
  <c r="AQ489"/>
  <c r="AP489"/>
  <c r="AN490"/>
  <c r="AM490"/>
  <c r="AJ490"/>
  <c r="AI490"/>
  <c r="AH490"/>
  <c r="AG490"/>
  <c r="X490"/>
  <c r="L37" i="27" s="1"/>
  <c r="W490" i="7"/>
  <c r="V490"/>
  <c r="L37" i="25" s="1"/>
  <c r="U490" i="7"/>
  <c r="AJ489"/>
  <c r="AI489"/>
  <c r="AH489"/>
  <c r="AG489"/>
  <c r="X489"/>
  <c r="L36" i="27" s="1"/>
  <c r="W489" i="7"/>
  <c r="V489"/>
  <c r="L36" i="25" s="1"/>
  <c r="U489" i="7"/>
  <c r="AN488"/>
  <c r="L39" i="28" s="1"/>
  <c r="AM488" i="7"/>
  <c r="AJ488"/>
  <c r="AI488"/>
  <c r="AH488"/>
  <c r="AG488"/>
  <c r="X488"/>
  <c r="L35" i="27" s="1"/>
  <c r="W488" i="7"/>
  <c r="V488"/>
  <c r="L35" i="25" s="1"/>
  <c r="U488" i="7"/>
  <c r="AN487"/>
  <c r="L38" i="28" s="1"/>
  <c r="AM487" i="7"/>
  <c r="X487"/>
  <c r="L34" i="27" s="1"/>
  <c r="W487" i="7"/>
  <c r="V487"/>
  <c r="L34" i="25" s="1"/>
  <c r="U487" i="7"/>
  <c r="AQ478"/>
  <c r="AP478"/>
  <c r="AN486"/>
  <c r="L37" i="28" s="1"/>
  <c r="AM486" i="7"/>
  <c r="X486"/>
  <c r="L33" i="27" s="1"/>
  <c r="W486" i="7"/>
  <c r="V486"/>
  <c r="L33" i="25" s="1"/>
  <c r="U486" i="7"/>
  <c r="AQ483"/>
  <c r="AP483"/>
  <c r="AN485"/>
  <c r="L36" i="28" s="1"/>
  <c r="AM485" i="7"/>
  <c r="L14" i="26"/>
  <c r="X485" i="7"/>
  <c r="L32" i="27" s="1"/>
  <c r="W485" i="7"/>
  <c r="V485"/>
  <c r="L32" i="25" s="1"/>
  <c r="U485" i="7"/>
  <c r="AQ477"/>
  <c r="AP477"/>
  <c r="AN484"/>
  <c r="L35" i="28" s="1"/>
  <c r="AM484" i="7"/>
  <c r="AJ478"/>
  <c r="AI478"/>
  <c r="AH478"/>
  <c r="AG478"/>
  <c r="X484"/>
  <c r="L31" i="27" s="1"/>
  <c r="W484" i="7"/>
  <c r="V484"/>
  <c r="L31" i="25" s="1"/>
  <c r="U484" i="7"/>
  <c r="AQ484"/>
  <c r="AP484"/>
  <c r="AN483"/>
  <c r="L34" i="28" s="1"/>
  <c r="AM483" i="7"/>
  <c r="AJ482"/>
  <c r="AI482"/>
  <c r="AH482"/>
  <c r="AG482"/>
  <c r="X483"/>
  <c r="L30" i="27" s="1"/>
  <c r="W483" i="7"/>
  <c r="V483"/>
  <c r="L30" i="25" s="1"/>
  <c r="U483" i="7"/>
  <c r="AQ476"/>
  <c r="AP476"/>
  <c r="AN482"/>
  <c r="L33" i="28" s="1"/>
  <c r="AM482" i="7"/>
  <c r="AJ477"/>
  <c r="AI477"/>
  <c r="AH477"/>
  <c r="AG477"/>
  <c r="X482"/>
  <c r="L29" i="27" s="1"/>
  <c r="W482" i="7"/>
  <c r="V482"/>
  <c r="L29" i="25" s="1"/>
  <c r="U482" i="7"/>
  <c r="AQ475"/>
  <c r="AP475"/>
  <c r="AN481"/>
  <c r="L32" i="28" s="1"/>
  <c r="AM481" i="7"/>
  <c r="AJ483"/>
  <c r="AI483"/>
  <c r="AH483"/>
  <c r="AG483"/>
  <c r="X481"/>
  <c r="L28" i="27" s="1"/>
  <c r="W481" i="7"/>
  <c r="V481"/>
  <c r="L28" i="25" s="1"/>
  <c r="U481" i="7"/>
  <c r="AQ474"/>
  <c r="AP474"/>
  <c r="AN480"/>
  <c r="L31" i="28" s="1"/>
  <c r="AM480" i="7"/>
  <c r="AJ476"/>
  <c r="AI476"/>
  <c r="AH476"/>
  <c r="AG476"/>
  <c r="X480"/>
  <c r="L27" i="27" s="1"/>
  <c r="W480" i="7"/>
  <c r="V480"/>
  <c r="L27" i="25" s="1"/>
  <c r="U480" i="7"/>
  <c r="AQ473"/>
  <c r="AP473"/>
  <c r="AN479"/>
  <c r="L30" i="28" s="1"/>
  <c r="AM479" i="7"/>
  <c r="AJ475"/>
  <c r="AI475"/>
  <c r="AH475"/>
  <c r="AG475"/>
  <c r="X479"/>
  <c r="L26" i="27" s="1"/>
  <c r="W479" i="7"/>
  <c r="V479"/>
  <c r="L26" i="25" s="1"/>
  <c r="U479" i="7"/>
  <c r="AQ482"/>
  <c r="AP482"/>
  <c r="AN478"/>
  <c r="L29" i="28" s="1"/>
  <c r="AM478" i="7"/>
  <c r="AJ474"/>
  <c r="AI474"/>
  <c r="AH474"/>
  <c r="AG474"/>
  <c r="X478"/>
  <c r="L25" i="27" s="1"/>
  <c r="W478" i="7"/>
  <c r="V478"/>
  <c r="L25" i="25" s="1"/>
  <c r="U478" i="7"/>
  <c r="AQ472"/>
  <c r="AP472"/>
  <c r="AN477"/>
  <c r="L28" i="28" s="1"/>
  <c r="AM477" i="7"/>
  <c r="AJ473"/>
  <c r="AI473"/>
  <c r="AH473"/>
  <c r="AG473"/>
  <c r="X477"/>
  <c r="L24" i="27" s="1"/>
  <c r="W477" i="7"/>
  <c r="V477"/>
  <c r="L24" i="25" s="1"/>
  <c r="U477" i="7"/>
  <c r="AQ481"/>
  <c r="AP481"/>
  <c r="AN476"/>
  <c r="L27" i="28" s="1"/>
  <c r="AM476" i="7"/>
  <c r="AJ481"/>
  <c r="AI481"/>
  <c r="AH481"/>
  <c r="AG481"/>
  <c r="X476"/>
  <c r="L23" i="27" s="1"/>
  <c r="W476" i="7"/>
  <c r="V476"/>
  <c r="L23" i="25" s="1"/>
  <c r="U476" i="7"/>
  <c r="AQ485"/>
  <c r="AP485"/>
  <c r="AN475"/>
  <c r="L26" i="28" s="1"/>
  <c r="AM475" i="7"/>
  <c r="AJ472"/>
  <c r="AI472"/>
  <c r="AH472"/>
  <c r="AG472"/>
  <c r="X475"/>
  <c r="L22" i="27" s="1"/>
  <c r="W475" i="7"/>
  <c r="V475"/>
  <c r="L22" i="25" s="1"/>
  <c r="U475" i="7"/>
  <c r="AQ471"/>
  <c r="AP471"/>
  <c r="AN474"/>
  <c r="L25" i="28" s="1"/>
  <c r="AM474" i="7"/>
  <c r="AJ480"/>
  <c r="AI480"/>
  <c r="AH480"/>
  <c r="AG480"/>
  <c r="AQ470"/>
  <c r="AP470"/>
  <c r="AN473"/>
  <c r="L24" i="28" s="1"/>
  <c r="AM473" i="7"/>
  <c r="AJ484"/>
  <c r="AI484"/>
  <c r="AH484"/>
  <c r="AG484"/>
  <c r="AQ469"/>
  <c r="AP469"/>
  <c r="AN472"/>
  <c r="L23" i="28" s="1"/>
  <c r="AM472" i="7"/>
  <c r="AJ471"/>
  <c r="AI471"/>
  <c r="AH471"/>
  <c r="AG471"/>
  <c r="X472"/>
  <c r="L19" i="27" s="1"/>
  <c r="W472" i="7"/>
  <c r="V472"/>
  <c r="L19" i="25" s="1"/>
  <c r="U472" i="7"/>
  <c r="AQ468"/>
  <c r="AN471"/>
  <c r="L22" i="28" s="1"/>
  <c r="AM471" i="7"/>
  <c r="AJ470"/>
  <c r="AI470"/>
  <c r="AH470"/>
  <c r="AG470"/>
  <c r="AQ467"/>
  <c r="AP467"/>
  <c r="AJ469"/>
  <c r="AI469"/>
  <c r="AH469"/>
  <c r="AG469"/>
  <c r="AQ466"/>
  <c r="AP466"/>
  <c r="AJ468"/>
  <c r="AI468"/>
  <c r="AH468"/>
  <c r="AG468"/>
  <c r="AQ465"/>
  <c r="AP465"/>
  <c r="AN468"/>
  <c r="L19" i="28" s="1"/>
  <c r="AM468" i="7"/>
  <c r="AJ467"/>
  <c r="AI467"/>
  <c r="AH467"/>
  <c r="AG467"/>
  <c r="X467"/>
  <c r="L14" i="27" s="1"/>
  <c r="W467" i="7"/>
  <c r="V467"/>
  <c r="L14" i="25" s="1"/>
  <c r="U467" i="7"/>
  <c r="AJ466"/>
  <c r="AI466"/>
  <c r="AH466"/>
  <c r="AG466"/>
  <c r="X466"/>
  <c r="L13" i="27" s="1"/>
  <c r="W466" i="7"/>
  <c r="V466"/>
  <c r="L13" i="25" s="1"/>
  <c r="U466" i="7"/>
  <c r="AQ463"/>
  <c r="AP463"/>
  <c r="AJ465"/>
  <c r="AI465"/>
  <c r="AH465"/>
  <c r="AG465"/>
  <c r="AQ462"/>
  <c r="AP462"/>
  <c r="AF464"/>
  <c r="T465" s="1"/>
  <c r="L11" i="26" s="1"/>
  <c r="AE464" i="7"/>
  <c r="S465" s="1"/>
  <c r="AD464"/>
  <c r="R465" s="1"/>
  <c r="L12" i="24" s="1"/>
  <c r="AC464" i="7"/>
  <c r="Q465" s="1"/>
  <c r="AB464"/>
  <c r="P465" s="1"/>
  <c r="L11" i="9" s="1"/>
  <c r="AA464" i="7"/>
  <c r="O465" s="1"/>
  <c r="W464"/>
  <c r="U464"/>
  <c r="X464"/>
  <c r="L11" i="27" s="1"/>
  <c r="AQ461" i="7"/>
  <c r="AP461"/>
  <c r="AN463"/>
  <c r="L14" i="28" s="1"/>
  <c r="AM463" i="7"/>
  <c r="AJ463"/>
  <c r="AI463"/>
  <c r="AH463"/>
  <c r="AG463"/>
  <c r="W463"/>
  <c r="U463"/>
  <c r="X463"/>
  <c r="L10" i="27" s="1"/>
  <c r="AQ460" i="7"/>
  <c r="AP460"/>
  <c r="AN462"/>
  <c r="L13" i="28" s="1"/>
  <c r="AM462" i="7"/>
  <c r="AJ462"/>
  <c r="AI462"/>
  <c r="AH462"/>
  <c r="AG462"/>
  <c r="W462"/>
  <c r="U462"/>
  <c r="V462"/>
  <c r="L9" i="25" s="1"/>
  <c r="AQ459" i="7"/>
  <c r="AP459"/>
  <c r="AJ461"/>
  <c r="AI461"/>
  <c r="AH461"/>
  <c r="AG461"/>
  <c r="AQ458"/>
  <c r="AP458"/>
  <c r="AM460"/>
  <c r="AJ460"/>
  <c r="AI460"/>
  <c r="AH460"/>
  <c r="AG460"/>
  <c r="AQ457"/>
  <c r="AP457"/>
  <c r="AM459"/>
  <c r="AJ459"/>
  <c r="AI459"/>
  <c r="AH459"/>
  <c r="AG459"/>
  <c r="AQ456"/>
  <c r="AP456"/>
  <c r="AN458"/>
  <c r="L9" i="28" s="1"/>
  <c r="AM458" i="7"/>
  <c r="AJ458"/>
  <c r="AI458"/>
  <c r="AH458"/>
  <c r="AG458"/>
  <c r="AJ457"/>
  <c r="AI457"/>
  <c r="AH457"/>
  <c r="AG457"/>
  <c r="AJ456"/>
  <c r="AI456"/>
  <c r="AH456"/>
  <c r="AG456"/>
  <c r="AQ449"/>
  <c r="AP449"/>
  <c r="AQ448"/>
  <c r="AP448"/>
  <c r="AF450"/>
  <c r="T420" s="1"/>
  <c r="K20" i="26" s="1"/>
  <c r="AE450" i="7"/>
  <c r="S420" s="1"/>
  <c r="AD450"/>
  <c r="AC450"/>
  <c r="AB450"/>
  <c r="P420" s="1"/>
  <c r="K20" i="9" s="1"/>
  <c r="AA450" i="7"/>
  <c r="O420" s="1"/>
  <c r="AQ447"/>
  <c r="AP447"/>
  <c r="AJ449"/>
  <c r="AI449"/>
  <c r="AH449"/>
  <c r="AG449"/>
  <c r="AJ448"/>
  <c r="AI448"/>
  <c r="AH448"/>
  <c r="AG448"/>
  <c r="AQ445"/>
  <c r="AP445"/>
  <c r="AI447"/>
  <c r="AQ444"/>
  <c r="AP444"/>
  <c r="AF446"/>
  <c r="T419" s="1"/>
  <c r="K19" i="26" s="1"/>
  <c r="AE446" i="7"/>
  <c r="S419" s="1"/>
  <c r="AD446"/>
  <c r="R419" s="1"/>
  <c r="K20" i="24" s="1"/>
  <c r="AC446" i="7"/>
  <c r="Q419" s="1"/>
  <c r="AB446"/>
  <c r="P419" s="1"/>
  <c r="K19" i="9" s="1"/>
  <c r="AA446" i="7"/>
  <c r="AJ445"/>
  <c r="AI445"/>
  <c r="AH445"/>
  <c r="AG445"/>
  <c r="AQ442"/>
  <c r="AP442"/>
  <c r="AJ444"/>
  <c r="AI444"/>
  <c r="AH444"/>
  <c r="AQ441"/>
  <c r="AP441"/>
  <c r="AF443"/>
  <c r="T417" s="1"/>
  <c r="K17" i="26" s="1"/>
  <c r="AE443" i="7"/>
  <c r="S417" s="1"/>
  <c r="AD443"/>
  <c r="R417" s="1"/>
  <c r="K18" i="24" s="1"/>
  <c r="AC443" i="7"/>
  <c r="Q417" s="1"/>
  <c r="AB443"/>
  <c r="AA443"/>
  <c r="AQ440"/>
  <c r="AP440"/>
  <c r="AJ442"/>
  <c r="AI442"/>
  <c r="AH442"/>
  <c r="AG442"/>
  <c r="AJ441"/>
  <c r="AI441"/>
  <c r="AH441"/>
  <c r="AG441"/>
  <c r="AQ438"/>
  <c r="AP438"/>
  <c r="AN439"/>
  <c r="AM439"/>
  <c r="AI440"/>
  <c r="K39" i="9"/>
  <c r="AQ437" i="7"/>
  <c r="AP437"/>
  <c r="AN438"/>
  <c r="AM438"/>
  <c r="T416"/>
  <c r="K16" i="26" s="1"/>
  <c r="S416" i="7"/>
  <c r="R416"/>
  <c r="K17" i="24" s="1"/>
  <c r="Q416" i="7"/>
  <c r="P416"/>
  <c r="K16" i="9" s="1"/>
  <c r="X438" i="7"/>
  <c r="K39" i="27" s="1"/>
  <c r="W438" i="7"/>
  <c r="V438"/>
  <c r="K39" i="25" s="1"/>
  <c r="U438" i="7"/>
  <c r="AQ436"/>
  <c r="AP436"/>
  <c r="AN437"/>
  <c r="AM437"/>
  <c r="AI438"/>
  <c r="AG438"/>
  <c r="X437"/>
  <c r="K38" i="27" s="1"/>
  <c r="W437" i="7"/>
  <c r="V437"/>
  <c r="K38" i="25" s="1"/>
  <c r="U437" i="7"/>
  <c r="AQ435"/>
  <c r="AP435"/>
  <c r="AN436"/>
  <c r="AM436"/>
  <c r="AJ437"/>
  <c r="AI437"/>
  <c r="AH437"/>
  <c r="AG437"/>
  <c r="X436"/>
  <c r="K37" i="27" s="1"/>
  <c r="W436" i="7"/>
  <c r="V436"/>
  <c r="K37" i="25" s="1"/>
  <c r="U436" i="7"/>
  <c r="AJ436"/>
  <c r="AI436"/>
  <c r="AH436"/>
  <c r="AG436"/>
  <c r="X435"/>
  <c r="K36" i="27" s="1"/>
  <c r="W435" i="7"/>
  <c r="V435"/>
  <c r="K36" i="25" s="1"/>
  <c r="U435" i="7"/>
  <c r="AN434"/>
  <c r="K39" i="28" s="1"/>
  <c r="AM434" i="7"/>
  <c r="AJ435"/>
  <c r="AI435"/>
  <c r="AH435"/>
  <c r="AG435"/>
  <c r="X434"/>
  <c r="K35" i="27" s="1"/>
  <c r="W434" i="7"/>
  <c r="V434"/>
  <c r="K35" i="25" s="1"/>
  <c r="U434" i="7"/>
  <c r="AN433"/>
  <c r="K38" i="28" s="1"/>
  <c r="AM433" i="7"/>
  <c r="X433"/>
  <c r="K34" i="27" s="1"/>
  <c r="W433" i="7"/>
  <c r="V433"/>
  <c r="K34" i="25" s="1"/>
  <c r="U433" i="7"/>
  <c r="AQ423"/>
  <c r="AN432"/>
  <c r="K37" i="28" s="1"/>
  <c r="AM432" i="7"/>
  <c r="X432"/>
  <c r="K33" i="27" s="1"/>
  <c r="W432" i="7"/>
  <c r="V432"/>
  <c r="K33" i="25" s="1"/>
  <c r="U432" i="7"/>
  <c r="AQ428"/>
  <c r="AP428"/>
  <c r="AN431"/>
  <c r="K36" i="28" s="1"/>
  <c r="AM431" i="7"/>
  <c r="K14" i="26"/>
  <c r="X431" i="7"/>
  <c r="K32" i="27" s="1"/>
  <c r="W431" i="7"/>
  <c r="V431"/>
  <c r="K32" i="25" s="1"/>
  <c r="U431" i="7"/>
  <c r="AQ422"/>
  <c r="AP422"/>
  <c r="AN430"/>
  <c r="K35" i="28" s="1"/>
  <c r="AM430" i="7"/>
  <c r="AJ424"/>
  <c r="AI424"/>
  <c r="AH424"/>
  <c r="AG424"/>
  <c r="X430"/>
  <c r="K31" i="27" s="1"/>
  <c r="W430" i="7"/>
  <c r="V430"/>
  <c r="K31" i="25" s="1"/>
  <c r="U430" i="7"/>
  <c r="AQ429"/>
  <c r="AP429"/>
  <c r="AN429"/>
  <c r="K34" i="28" s="1"/>
  <c r="AM429" i="7"/>
  <c r="AJ428"/>
  <c r="AI428"/>
  <c r="AH428"/>
  <c r="AG428"/>
  <c r="X429"/>
  <c r="K30" i="27" s="1"/>
  <c r="W429" i="7"/>
  <c r="V429"/>
  <c r="K30" i="25" s="1"/>
  <c r="U429" i="7"/>
  <c r="AQ421"/>
  <c r="AP421"/>
  <c r="AN428"/>
  <c r="K33" i="28" s="1"/>
  <c r="AM428" i="7"/>
  <c r="AJ423"/>
  <c r="AI423"/>
  <c r="AH423"/>
  <c r="AG423"/>
  <c r="X428"/>
  <c r="K29" i="27" s="1"/>
  <c r="W428" i="7"/>
  <c r="V428"/>
  <c r="K29" i="25" s="1"/>
  <c r="U428" i="7"/>
  <c r="AQ420"/>
  <c r="AP420"/>
  <c r="AN427"/>
  <c r="K32" i="28" s="1"/>
  <c r="AM427" i="7"/>
  <c r="AJ429"/>
  <c r="AI429"/>
  <c r="AH429"/>
  <c r="AG429"/>
  <c r="X427"/>
  <c r="K28" i="27" s="1"/>
  <c r="W427" i="7"/>
  <c r="V427"/>
  <c r="K28" i="25" s="1"/>
  <c r="U427" i="7"/>
  <c r="AQ419"/>
  <c r="AP419"/>
  <c r="AN426"/>
  <c r="K31" i="28" s="1"/>
  <c r="AM426" i="7"/>
  <c r="AJ422"/>
  <c r="AI422"/>
  <c r="AH422"/>
  <c r="AG422"/>
  <c r="X426"/>
  <c r="K27" i="27" s="1"/>
  <c r="W426" i="7"/>
  <c r="V426"/>
  <c r="K27" i="25" s="1"/>
  <c r="U426" i="7"/>
  <c r="AQ418"/>
  <c r="AP418"/>
  <c r="AN425"/>
  <c r="K30" i="28" s="1"/>
  <c r="AM425" i="7"/>
  <c r="AJ421"/>
  <c r="AI421"/>
  <c r="AH421"/>
  <c r="AG421"/>
  <c r="X425"/>
  <c r="K26" i="27" s="1"/>
  <c r="W425" i="7"/>
  <c r="V425"/>
  <c r="K26" i="25" s="1"/>
  <c r="U425" i="7"/>
  <c r="AQ427"/>
  <c r="AP427"/>
  <c r="AN424"/>
  <c r="K29" i="28" s="1"/>
  <c r="AM424" i="7"/>
  <c r="AJ420"/>
  <c r="AI420"/>
  <c r="AH420"/>
  <c r="AG420"/>
  <c r="X424"/>
  <c r="K25" i="27" s="1"/>
  <c r="W424" i="7"/>
  <c r="V424"/>
  <c r="K25" i="25" s="1"/>
  <c r="U424" i="7"/>
  <c r="AQ417"/>
  <c r="AP417"/>
  <c r="AN423"/>
  <c r="K28" i="28" s="1"/>
  <c r="AM423" i="7"/>
  <c r="AJ419"/>
  <c r="AI419"/>
  <c r="AH419"/>
  <c r="AG419"/>
  <c r="X423"/>
  <c r="K24" i="27" s="1"/>
  <c r="W423" i="7"/>
  <c r="V423"/>
  <c r="K24" i="25" s="1"/>
  <c r="U423" i="7"/>
  <c r="AQ426"/>
  <c r="AP426"/>
  <c r="AN422"/>
  <c r="K27" i="28" s="1"/>
  <c r="AM422" i="7"/>
  <c r="AJ427"/>
  <c r="AI427"/>
  <c r="AH427"/>
  <c r="AG427"/>
  <c r="X422"/>
  <c r="K23" i="27" s="1"/>
  <c r="W422" i="7"/>
  <c r="V422"/>
  <c r="K23" i="25" s="1"/>
  <c r="U422" i="7"/>
  <c r="AQ430"/>
  <c r="AN421"/>
  <c r="K26" i="28" s="1"/>
  <c r="AM421" i="7"/>
  <c r="AJ418"/>
  <c r="AI418"/>
  <c r="AH418"/>
  <c r="AG418"/>
  <c r="X421"/>
  <c r="K22" i="27" s="1"/>
  <c r="W421" i="7"/>
  <c r="V421"/>
  <c r="K22" i="25" s="1"/>
  <c r="U421" i="7"/>
  <c r="AQ416"/>
  <c r="AP416"/>
  <c r="AN420"/>
  <c r="K25" i="28" s="1"/>
  <c r="AM420" i="7"/>
  <c r="AJ426"/>
  <c r="AI426"/>
  <c r="AH426"/>
  <c r="AG426"/>
  <c r="AQ415"/>
  <c r="AP415"/>
  <c r="AN419"/>
  <c r="K24" i="28" s="1"/>
  <c r="AM419" i="7"/>
  <c r="AJ430"/>
  <c r="AI430"/>
  <c r="AH430"/>
  <c r="AG430"/>
  <c r="AQ414"/>
  <c r="AN418"/>
  <c r="K23" i="28" s="1"/>
  <c r="AM418" i="7"/>
  <c r="AJ417"/>
  <c r="AI417"/>
  <c r="AH417"/>
  <c r="AG417"/>
  <c r="X418"/>
  <c r="K19" i="27" s="1"/>
  <c r="W418" i="7"/>
  <c r="V418"/>
  <c r="K19" i="25" s="1"/>
  <c r="U418" i="7"/>
  <c r="AQ413"/>
  <c r="AP413"/>
  <c r="AN417"/>
  <c r="K22" i="28" s="1"/>
  <c r="AM417" i="7"/>
  <c r="AJ416"/>
  <c r="AI416"/>
  <c r="AH416"/>
  <c r="AG416"/>
  <c r="AQ412"/>
  <c r="AP412"/>
  <c r="AJ415"/>
  <c r="AI415"/>
  <c r="AH415"/>
  <c r="AG415"/>
  <c r="AQ411"/>
  <c r="AJ414"/>
  <c r="AI414"/>
  <c r="AH414"/>
  <c r="AG414"/>
  <c r="AQ410"/>
  <c r="AN414"/>
  <c r="K19" i="28" s="1"/>
  <c r="AM414" i="7"/>
  <c r="AJ413"/>
  <c r="AI413"/>
  <c r="AH413"/>
  <c r="AG413"/>
  <c r="X413"/>
  <c r="K14" i="27" s="1"/>
  <c r="W413" i="7"/>
  <c r="V413"/>
  <c r="K14" i="25" s="1"/>
  <c r="U413" i="7"/>
  <c r="AJ412"/>
  <c r="AI412"/>
  <c r="AH412"/>
  <c r="AG412"/>
  <c r="X412"/>
  <c r="K13" i="27" s="1"/>
  <c r="W412" i="7"/>
  <c r="V412"/>
  <c r="K13" i="25" s="1"/>
  <c r="U412" i="7"/>
  <c r="AQ408"/>
  <c r="AP408"/>
  <c r="AJ411"/>
  <c r="AI411"/>
  <c r="AH411"/>
  <c r="AG411"/>
  <c r="AQ407"/>
  <c r="AP407"/>
  <c r="AF410"/>
  <c r="AE410"/>
  <c r="S411" s="1"/>
  <c r="AD410"/>
  <c r="R411" s="1"/>
  <c r="K12" i="24" s="1"/>
  <c r="AC410" i="7"/>
  <c r="Q411" s="1"/>
  <c r="AB410"/>
  <c r="P411" s="1"/>
  <c r="K11" i="9" s="1"/>
  <c r="AA410" i="7"/>
  <c r="O411" s="1"/>
  <c r="W410"/>
  <c r="U410"/>
  <c r="V410"/>
  <c r="K11" i="25" s="1"/>
  <c r="AQ406" i="7"/>
  <c r="AP406"/>
  <c r="AN409"/>
  <c r="K14" i="28" s="1"/>
  <c r="AM409" i="7"/>
  <c r="AJ409"/>
  <c r="AI409"/>
  <c r="AH409"/>
  <c r="AG409"/>
  <c r="W409"/>
  <c r="U409"/>
  <c r="X409"/>
  <c r="K10" i="27" s="1"/>
  <c r="AQ405" i="7"/>
  <c r="AP405"/>
  <c r="AN408"/>
  <c r="K13" i="28" s="1"/>
  <c r="AM408" i="7"/>
  <c r="AJ408"/>
  <c r="AI408"/>
  <c r="AH408"/>
  <c r="AG408"/>
  <c r="W408"/>
  <c r="U408"/>
  <c r="AN404"/>
  <c r="K9" i="28" s="1"/>
  <c r="AQ404" i="7"/>
  <c r="AP404"/>
  <c r="AJ407"/>
  <c r="AI407"/>
  <c r="AH407"/>
  <c r="AG407"/>
  <c r="AQ403"/>
  <c r="AP403"/>
  <c r="AM406"/>
  <c r="AJ406"/>
  <c r="AI406"/>
  <c r="AH406"/>
  <c r="AG406"/>
  <c r="AQ402"/>
  <c r="AP402"/>
  <c r="AM405"/>
  <c r="AJ405"/>
  <c r="AI405"/>
  <c r="AH405"/>
  <c r="AG405"/>
  <c r="AQ401"/>
  <c r="AP401"/>
  <c r="AM404"/>
  <c r="AJ404"/>
  <c r="AI404"/>
  <c r="AH404"/>
  <c r="AG404"/>
  <c r="AJ403"/>
  <c r="AI403"/>
  <c r="AH403"/>
  <c r="AG403"/>
  <c r="AJ402"/>
  <c r="AI402"/>
  <c r="AH402"/>
  <c r="AG402"/>
  <c r="AQ396"/>
  <c r="AP396"/>
  <c r="AQ395"/>
  <c r="AP395"/>
  <c r="AF396"/>
  <c r="T367" s="1"/>
  <c r="J20" i="26" s="1"/>
  <c r="AE396" i="7"/>
  <c r="S367" s="1"/>
  <c r="AD396"/>
  <c r="R367" s="1"/>
  <c r="J21" i="24" s="1"/>
  <c r="AC396" i="7"/>
  <c r="Q367" s="1"/>
  <c r="AB396"/>
  <c r="P367" s="1"/>
  <c r="J20" i="9" s="1"/>
  <c r="AA396" i="7"/>
  <c r="O367" s="1"/>
  <c r="AQ394"/>
  <c r="AP394"/>
  <c r="AJ395"/>
  <c r="AI395"/>
  <c r="AH395"/>
  <c r="AG395"/>
  <c r="AJ394"/>
  <c r="AI394"/>
  <c r="AH394"/>
  <c r="AG394"/>
  <c r="AQ392"/>
  <c r="AP392"/>
  <c r="AI393"/>
  <c r="AQ391"/>
  <c r="AP391"/>
  <c r="AF392"/>
  <c r="AE392"/>
  <c r="S366" s="1"/>
  <c r="AD392"/>
  <c r="R366" s="1"/>
  <c r="J20" i="24" s="1"/>
  <c r="AC392" i="7"/>
  <c r="AB392"/>
  <c r="P366" s="1"/>
  <c r="J19" i="9" s="1"/>
  <c r="AA392" i="7"/>
  <c r="O366" s="1"/>
  <c r="AJ391"/>
  <c r="AI391"/>
  <c r="AH391"/>
  <c r="AG391"/>
  <c r="AQ389"/>
  <c r="AP389"/>
  <c r="AJ390"/>
  <c r="AI390"/>
  <c r="AH390"/>
  <c r="AQ388"/>
  <c r="AP388"/>
  <c r="AF389"/>
  <c r="T364" s="1"/>
  <c r="J17" i="26" s="1"/>
  <c r="AE389" i="7"/>
  <c r="S364" s="1"/>
  <c r="AD389"/>
  <c r="R364" s="1"/>
  <c r="J18" i="24" s="1"/>
  <c r="AC389" i="7"/>
  <c r="Q364" s="1"/>
  <c r="AB389"/>
  <c r="P364" s="1"/>
  <c r="AA389"/>
  <c r="AQ387"/>
  <c r="AP387"/>
  <c r="AJ388"/>
  <c r="AI388"/>
  <c r="AH388"/>
  <c r="AG388"/>
  <c r="AJ387"/>
  <c r="AI387"/>
  <c r="AH387"/>
  <c r="AG387"/>
  <c r="AQ385"/>
  <c r="AP385"/>
  <c r="AN386"/>
  <c r="AM386"/>
  <c r="AI386"/>
  <c r="J39" i="9"/>
  <c r="AQ384" i="7"/>
  <c r="AP384"/>
  <c r="AN385"/>
  <c r="AM385"/>
  <c r="T363"/>
  <c r="J16" i="26" s="1"/>
  <c r="S363" i="7"/>
  <c r="R363"/>
  <c r="J17" i="24" s="1"/>
  <c r="O363" i="7"/>
  <c r="X385"/>
  <c r="J39" i="27" s="1"/>
  <c r="W385" i="7"/>
  <c r="V385"/>
  <c r="J39" i="25" s="1"/>
  <c r="U385" i="7"/>
  <c r="AQ383"/>
  <c r="AP383"/>
  <c r="AN384"/>
  <c r="AM384"/>
  <c r="AI384"/>
  <c r="AG384"/>
  <c r="X384"/>
  <c r="J38" i="27" s="1"/>
  <c r="W384" i="7"/>
  <c r="V384"/>
  <c r="J38" i="25" s="1"/>
  <c r="U384" i="7"/>
  <c r="AQ382"/>
  <c r="AP382"/>
  <c r="AN383"/>
  <c r="AM383"/>
  <c r="AJ383"/>
  <c r="AI383"/>
  <c r="AH383"/>
  <c r="AG383"/>
  <c r="X383"/>
  <c r="J37" i="27" s="1"/>
  <c r="W383" i="7"/>
  <c r="V383"/>
  <c r="J37" i="25" s="1"/>
  <c r="U383" i="7"/>
  <c r="AJ382"/>
  <c r="AI382"/>
  <c r="AH382"/>
  <c r="AG382"/>
  <c r="X382"/>
  <c r="J36" i="27" s="1"/>
  <c r="W382" i="7"/>
  <c r="V382"/>
  <c r="J36" i="25" s="1"/>
  <c r="U382" i="7"/>
  <c r="AN381"/>
  <c r="J39" i="28" s="1"/>
  <c r="AM381" i="7"/>
  <c r="AJ381"/>
  <c r="AI381"/>
  <c r="AH381"/>
  <c r="AG381"/>
  <c r="X381"/>
  <c r="J35" i="27" s="1"/>
  <c r="W381" i="7"/>
  <c r="V381"/>
  <c r="J35" i="25" s="1"/>
  <c r="U381" i="7"/>
  <c r="AN380"/>
  <c r="J38" i="28" s="1"/>
  <c r="AM380" i="7"/>
  <c r="X380"/>
  <c r="J34" i="27" s="1"/>
  <c r="W380" i="7"/>
  <c r="V380"/>
  <c r="J34" i="25" s="1"/>
  <c r="U380" i="7"/>
  <c r="AQ370"/>
  <c r="AN379"/>
  <c r="J37" i="28" s="1"/>
  <c r="AM379" i="7"/>
  <c r="X379"/>
  <c r="J33" i="27" s="1"/>
  <c r="W379" i="7"/>
  <c r="V379"/>
  <c r="J33" i="25" s="1"/>
  <c r="U379" i="7"/>
  <c r="AQ375"/>
  <c r="AP375"/>
  <c r="AN378"/>
  <c r="J36" i="28" s="1"/>
  <c r="AM378" i="7"/>
  <c r="J14" i="26"/>
  <c r="J15" i="24"/>
  <c r="X378" i="7"/>
  <c r="J32" i="27" s="1"/>
  <c r="W378" i="7"/>
  <c r="V378"/>
  <c r="J32" i="25" s="1"/>
  <c r="U378" i="7"/>
  <c r="AQ369"/>
  <c r="AP369"/>
  <c r="AN377"/>
  <c r="J35" i="28" s="1"/>
  <c r="AM377" i="7"/>
  <c r="AJ370"/>
  <c r="AI370"/>
  <c r="AH370"/>
  <c r="AG370"/>
  <c r="X377"/>
  <c r="J31" i="27" s="1"/>
  <c r="W377" i="7"/>
  <c r="V377"/>
  <c r="J31" i="25" s="1"/>
  <c r="U377" i="7"/>
  <c r="AQ376"/>
  <c r="AP376"/>
  <c r="AN376"/>
  <c r="J34" i="28" s="1"/>
  <c r="AM376" i="7"/>
  <c r="AJ374"/>
  <c r="AI374"/>
  <c r="AH374"/>
  <c r="AG374"/>
  <c r="X376"/>
  <c r="J30" i="27" s="1"/>
  <c r="W376" i="7"/>
  <c r="V376"/>
  <c r="J30" i="25" s="1"/>
  <c r="U376" i="7"/>
  <c r="AQ368"/>
  <c r="AP368"/>
  <c r="AN375"/>
  <c r="J33" i="28" s="1"/>
  <c r="AM375" i="7"/>
  <c r="AJ369"/>
  <c r="AI369"/>
  <c r="AH369"/>
  <c r="AG369"/>
  <c r="X375"/>
  <c r="J29" i="27" s="1"/>
  <c r="W375" i="7"/>
  <c r="V375"/>
  <c r="J29" i="25" s="1"/>
  <c r="U375" i="7"/>
  <c r="AQ367"/>
  <c r="AP367"/>
  <c r="AN374"/>
  <c r="J32" i="28" s="1"/>
  <c r="AM374" i="7"/>
  <c r="AJ375"/>
  <c r="AI375"/>
  <c r="AH375"/>
  <c r="AG375"/>
  <c r="X374"/>
  <c r="J28" i="27" s="1"/>
  <c r="W374" i="7"/>
  <c r="V374"/>
  <c r="J28" i="25" s="1"/>
  <c r="U374" i="7"/>
  <c r="AQ366"/>
  <c r="AP366"/>
  <c r="AN373"/>
  <c r="J31" i="28" s="1"/>
  <c r="AM373" i="7"/>
  <c r="AJ368"/>
  <c r="AI368"/>
  <c r="AH368"/>
  <c r="AG368"/>
  <c r="X373"/>
  <c r="J27" i="27" s="1"/>
  <c r="W373" i="7"/>
  <c r="V373"/>
  <c r="J27" i="25" s="1"/>
  <c r="U373" i="7"/>
  <c r="AQ365"/>
  <c r="AP365"/>
  <c r="AN372"/>
  <c r="J30" i="28" s="1"/>
  <c r="AM372" i="7"/>
  <c r="AJ367"/>
  <c r="AI367"/>
  <c r="AH367"/>
  <c r="AG367"/>
  <c r="X372"/>
  <c r="J26" i="27" s="1"/>
  <c r="W372" i="7"/>
  <c r="V372"/>
  <c r="J26" i="25" s="1"/>
  <c r="U372" i="7"/>
  <c r="AQ374"/>
  <c r="AP374"/>
  <c r="AN371"/>
  <c r="J29" i="28" s="1"/>
  <c r="AM371" i="7"/>
  <c r="AJ366"/>
  <c r="AI366"/>
  <c r="AH366"/>
  <c r="AG366"/>
  <c r="X371"/>
  <c r="J25" i="27" s="1"/>
  <c r="W371" i="7"/>
  <c r="V371"/>
  <c r="J25" i="25" s="1"/>
  <c r="U371" i="7"/>
  <c r="AQ364"/>
  <c r="AP364"/>
  <c r="AN370"/>
  <c r="J28" i="28" s="1"/>
  <c r="AM370" i="7"/>
  <c r="AJ365"/>
  <c r="AI365"/>
  <c r="AH365"/>
  <c r="AG365"/>
  <c r="X370"/>
  <c r="J24" i="27" s="1"/>
  <c r="W370" i="7"/>
  <c r="V370"/>
  <c r="J24" i="25" s="1"/>
  <c r="U370" i="7"/>
  <c r="AQ373"/>
  <c r="AP373"/>
  <c r="AN369"/>
  <c r="J27" i="28" s="1"/>
  <c r="AM369" i="7"/>
  <c r="AJ373"/>
  <c r="AI373"/>
  <c r="AH373"/>
  <c r="AG373"/>
  <c r="X369"/>
  <c r="J23" i="27" s="1"/>
  <c r="W369" i="7"/>
  <c r="V369"/>
  <c r="J23" i="25" s="1"/>
  <c r="U369" i="7"/>
  <c r="AQ377"/>
  <c r="AN368"/>
  <c r="J26" i="28" s="1"/>
  <c r="AM368" i="7"/>
  <c r="AJ364"/>
  <c r="AI364"/>
  <c r="AH364"/>
  <c r="AG364"/>
  <c r="X368"/>
  <c r="J22" i="27" s="1"/>
  <c r="W368" i="7"/>
  <c r="V368"/>
  <c r="J22" i="25" s="1"/>
  <c r="U368" i="7"/>
  <c r="AQ363"/>
  <c r="AP363"/>
  <c r="AN367"/>
  <c r="J25" i="28" s="1"/>
  <c r="AM367" i="7"/>
  <c r="AJ372"/>
  <c r="AI372"/>
  <c r="AH372"/>
  <c r="AG372"/>
  <c r="AQ362"/>
  <c r="AN366"/>
  <c r="J24" i="28" s="1"/>
  <c r="AM366" i="7"/>
  <c r="AJ376"/>
  <c r="AI376"/>
  <c r="AH376"/>
  <c r="AG376"/>
  <c r="AQ361"/>
  <c r="AP361"/>
  <c r="AN365"/>
  <c r="J23" i="28" s="1"/>
  <c r="AM365" i="7"/>
  <c r="AJ363"/>
  <c r="AI363"/>
  <c r="AH363"/>
  <c r="AG363"/>
  <c r="X365"/>
  <c r="J19" i="27" s="1"/>
  <c r="W365" i="7"/>
  <c r="V365"/>
  <c r="J19" i="25" s="1"/>
  <c r="U365" i="7"/>
  <c r="AQ360"/>
  <c r="AP360"/>
  <c r="AN364"/>
  <c r="J22" i="28" s="1"/>
  <c r="AM364" i="7"/>
  <c r="AJ362"/>
  <c r="AI362"/>
  <c r="AH362"/>
  <c r="AG362"/>
  <c r="AQ359"/>
  <c r="AP359"/>
  <c r="AJ361"/>
  <c r="AI361"/>
  <c r="AH361"/>
  <c r="AG361"/>
  <c r="AQ358"/>
  <c r="AP358"/>
  <c r="AJ360"/>
  <c r="AI360"/>
  <c r="AH360"/>
  <c r="AG360"/>
  <c r="AQ357"/>
  <c r="AN361"/>
  <c r="J19" i="28" s="1"/>
  <c r="AM361" i="7"/>
  <c r="AJ359"/>
  <c r="AI359"/>
  <c r="AH359"/>
  <c r="AG359"/>
  <c r="X360"/>
  <c r="J14" i="27" s="1"/>
  <c r="W360" i="7"/>
  <c r="V360"/>
  <c r="J14" i="25" s="1"/>
  <c r="U360" i="7"/>
  <c r="AJ358"/>
  <c r="AI358"/>
  <c r="AH358"/>
  <c r="AG358"/>
  <c r="X359"/>
  <c r="J13" i="27" s="1"/>
  <c r="W359" i="7"/>
  <c r="V359"/>
  <c r="J13" i="25" s="1"/>
  <c r="U359" i="7"/>
  <c r="AQ355"/>
  <c r="AP355"/>
  <c r="AJ357"/>
  <c r="AI357"/>
  <c r="AH357"/>
  <c r="AG357"/>
  <c r="AQ354"/>
  <c r="AP354"/>
  <c r="AF356"/>
  <c r="T358" s="1"/>
  <c r="J11" i="26" s="1"/>
  <c r="AE356" i="7"/>
  <c r="S358" s="1"/>
  <c r="AD356"/>
  <c r="AC356"/>
  <c r="AB356"/>
  <c r="P358" s="1"/>
  <c r="J11" i="9" s="1"/>
  <c r="AA356" i="7"/>
  <c r="O358" s="1"/>
  <c r="W357"/>
  <c r="U357"/>
  <c r="V357"/>
  <c r="J11" i="25" s="1"/>
  <c r="AQ353" i="7"/>
  <c r="AP353"/>
  <c r="AN356"/>
  <c r="J14" i="28" s="1"/>
  <c r="AM356" i="7"/>
  <c r="AJ355"/>
  <c r="AI355"/>
  <c r="AH355"/>
  <c r="AG355"/>
  <c r="W356"/>
  <c r="U356"/>
  <c r="V356"/>
  <c r="J10" i="25" s="1"/>
  <c r="AQ352" i="7"/>
  <c r="AP352"/>
  <c r="AN355"/>
  <c r="J13" i="28" s="1"/>
  <c r="AM355" i="7"/>
  <c r="AJ354"/>
  <c r="AI354"/>
  <c r="AH354"/>
  <c r="AG354"/>
  <c r="W355"/>
  <c r="U355"/>
  <c r="AN351"/>
  <c r="J9" i="28" s="1"/>
  <c r="AQ351" i="7"/>
  <c r="AP351"/>
  <c r="AJ353"/>
  <c r="AI353"/>
  <c r="AH353"/>
  <c r="AG353"/>
  <c r="AQ350"/>
  <c r="AP350"/>
  <c r="AM353"/>
  <c r="AJ352"/>
  <c r="AI352"/>
  <c r="AH352"/>
  <c r="AG352"/>
  <c r="AQ349"/>
  <c r="AP349"/>
  <c r="AM352"/>
  <c r="AJ351"/>
  <c r="AI351"/>
  <c r="AH351"/>
  <c r="AG351"/>
  <c r="AQ348"/>
  <c r="AP348"/>
  <c r="AM351"/>
  <c r="AJ350"/>
  <c r="AI350"/>
  <c r="AH350"/>
  <c r="AG350"/>
  <c r="AJ349"/>
  <c r="AI349"/>
  <c r="AH349"/>
  <c r="AG349"/>
  <c r="AJ348"/>
  <c r="AI348"/>
  <c r="AH348"/>
  <c r="AG348"/>
  <c r="AQ341"/>
  <c r="AP341"/>
  <c r="AQ340"/>
  <c r="AP340"/>
  <c r="AF342"/>
  <c r="T311" s="1"/>
  <c r="I20" i="26" s="1"/>
  <c r="AE342" i="7"/>
  <c r="S311" s="1"/>
  <c r="AD342"/>
  <c r="AC342"/>
  <c r="Q311" s="1"/>
  <c r="AB342"/>
  <c r="P311" s="1"/>
  <c r="I20" i="9" s="1"/>
  <c r="AA342" i="7"/>
  <c r="O311" s="1"/>
  <c r="AQ339"/>
  <c r="AP339"/>
  <c r="AJ341"/>
  <c r="AI341"/>
  <c r="AH341"/>
  <c r="AG341"/>
  <c r="AJ340"/>
  <c r="AI340"/>
  <c r="AH340"/>
  <c r="AG340"/>
  <c r="AQ337"/>
  <c r="AP337"/>
  <c r="AI339"/>
  <c r="AQ336"/>
  <c r="AP336"/>
  <c r="AF338"/>
  <c r="T310" s="1"/>
  <c r="I19" i="26" s="1"/>
  <c r="AE338" i="7"/>
  <c r="S310" s="1"/>
  <c r="AD338"/>
  <c r="R310" s="1"/>
  <c r="I20" i="24" s="1"/>
  <c r="AC338" i="7"/>
  <c r="Q310" s="1"/>
  <c r="AB338"/>
  <c r="AA338"/>
  <c r="O310" s="1"/>
  <c r="AJ337"/>
  <c r="AI337"/>
  <c r="AH337"/>
  <c r="AG337"/>
  <c r="AQ334"/>
  <c r="AP334"/>
  <c r="AJ336"/>
  <c r="AI336"/>
  <c r="AH336"/>
  <c r="AQ333"/>
  <c r="AP333"/>
  <c r="AF335"/>
  <c r="T308" s="1"/>
  <c r="I17" i="26" s="1"/>
  <c r="AE335" i="7"/>
  <c r="S308" s="1"/>
  <c r="AD335"/>
  <c r="AC335"/>
  <c r="AB335"/>
  <c r="AA335"/>
  <c r="AQ332"/>
  <c r="AP332"/>
  <c r="AJ334"/>
  <c r="AI334"/>
  <c r="AH334"/>
  <c r="AG334"/>
  <c r="AJ333"/>
  <c r="AI333"/>
  <c r="AH333"/>
  <c r="AG333"/>
  <c r="AQ330"/>
  <c r="AP330"/>
  <c r="AN330"/>
  <c r="AM330"/>
  <c r="AI332"/>
  <c r="I39" i="9"/>
  <c r="AQ329" i="7"/>
  <c r="AP329"/>
  <c r="AN329"/>
  <c r="AM329"/>
  <c r="AF331"/>
  <c r="T307" s="1"/>
  <c r="I16" i="26" s="1"/>
  <c r="AE331" i="7"/>
  <c r="S307" s="1"/>
  <c r="AD331"/>
  <c r="R307" s="1"/>
  <c r="I17" i="24" s="1"/>
  <c r="AC331" i="7"/>
  <c r="Q307" s="1"/>
  <c r="AB331"/>
  <c r="P307" s="1"/>
  <c r="I16" i="9" s="1"/>
  <c r="AA331" i="7"/>
  <c r="O307" s="1"/>
  <c r="X329"/>
  <c r="I39" i="27" s="1"/>
  <c r="W329" i="7"/>
  <c r="V329"/>
  <c r="I39" i="25" s="1"/>
  <c r="U329" i="7"/>
  <c r="AQ328"/>
  <c r="AP328"/>
  <c r="AN328"/>
  <c r="AM328"/>
  <c r="AI330"/>
  <c r="AG330"/>
  <c r="X328"/>
  <c r="I38" i="27" s="1"/>
  <c r="W328" i="7"/>
  <c r="V328"/>
  <c r="I38" i="25" s="1"/>
  <c r="U328" i="7"/>
  <c r="AQ327"/>
  <c r="AP327"/>
  <c r="AN327"/>
  <c r="AM327"/>
  <c r="AJ329"/>
  <c r="AI329"/>
  <c r="AH329"/>
  <c r="AG329"/>
  <c r="X327"/>
  <c r="I37" i="27" s="1"/>
  <c r="W327" i="7"/>
  <c r="V327"/>
  <c r="I37" i="25" s="1"/>
  <c r="U327" i="7"/>
  <c r="AJ328"/>
  <c r="AI328"/>
  <c r="AH328"/>
  <c r="AG328"/>
  <c r="X326"/>
  <c r="I36" i="27" s="1"/>
  <c r="W326" i="7"/>
  <c r="V326"/>
  <c r="I36" i="25" s="1"/>
  <c r="U326" i="7"/>
  <c r="AN325"/>
  <c r="I39" i="28" s="1"/>
  <c r="AM325" i="7"/>
  <c r="AJ327"/>
  <c r="AI327"/>
  <c r="AH327"/>
  <c r="AG327"/>
  <c r="X325"/>
  <c r="I35" i="27" s="1"/>
  <c r="W325" i="7"/>
  <c r="V325"/>
  <c r="I35" i="25" s="1"/>
  <c r="U325" i="7"/>
  <c r="AN324"/>
  <c r="I38" i="28" s="1"/>
  <c r="AM324" i="7"/>
  <c r="X324"/>
  <c r="I34" i="27" s="1"/>
  <c r="W324" i="7"/>
  <c r="V324"/>
  <c r="I34" i="25" s="1"/>
  <c r="U324" i="7"/>
  <c r="AQ315"/>
  <c r="AP315"/>
  <c r="AN323"/>
  <c r="I37" i="28" s="1"/>
  <c r="AM323" i="7"/>
  <c r="X323"/>
  <c r="I33" i="27" s="1"/>
  <c r="W323" i="7"/>
  <c r="V323"/>
  <c r="I33" i="25" s="1"/>
  <c r="U323" i="7"/>
  <c r="AQ320"/>
  <c r="AP320"/>
  <c r="AN322"/>
  <c r="I36" i="28" s="1"/>
  <c r="AM322" i="7"/>
  <c r="I14" i="26"/>
  <c r="X322" i="7"/>
  <c r="I32" i="27" s="1"/>
  <c r="W322" i="7"/>
  <c r="V322"/>
  <c r="I32" i="25" s="1"/>
  <c r="U322" i="7"/>
  <c r="AQ314"/>
  <c r="AP314"/>
  <c r="AN321"/>
  <c r="I35" i="28" s="1"/>
  <c r="AM321" i="7"/>
  <c r="AJ315"/>
  <c r="AI315"/>
  <c r="AH315"/>
  <c r="AG315"/>
  <c r="X321"/>
  <c r="I31" i="27" s="1"/>
  <c r="W321" i="7"/>
  <c r="V321"/>
  <c r="I31" i="25" s="1"/>
  <c r="U321" i="7"/>
  <c r="AQ321"/>
  <c r="AP321"/>
  <c r="AN320"/>
  <c r="I34" i="28" s="1"/>
  <c r="AM320" i="7"/>
  <c r="AJ320"/>
  <c r="AI320"/>
  <c r="AH320"/>
  <c r="AG320"/>
  <c r="X320"/>
  <c r="I30" i="27" s="1"/>
  <c r="W320" i="7"/>
  <c r="V320"/>
  <c r="I30" i="25" s="1"/>
  <c r="U320" i="7"/>
  <c r="AQ313"/>
  <c r="AP313"/>
  <c r="AN319"/>
  <c r="I33" i="28" s="1"/>
  <c r="AM319" i="7"/>
  <c r="AJ314"/>
  <c r="AI314"/>
  <c r="AH314"/>
  <c r="AG314"/>
  <c r="X319"/>
  <c r="I29" i="27" s="1"/>
  <c r="W319" i="7"/>
  <c r="V319"/>
  <c r="I29" i="25" s="1"/>
  <c r="U319" i="7"/>
  <c r="AQ312"/>
  <c r="AP312"/>
  <c r="AN318"/>
  <c r="I32" i="28" s="1"/>
  <c r="AM318" i="7"/>
  <c r="AJ321"/>
  <c r="AI321"/>
  <c r="AH321"/>
  <c r="AG321"/>
  <c r="X318"/>
  <c r="I28" i="27" s="1"/>
  <c r="W318" i="7"/>
  <c r="V318"/>
  <c r="I28" i="25" s="1"/>
  <c r="U318" i="7"/>
  <c r="AQ311"/>
  <c r="AP311"/>
  <c r="AN317"/>
  <c r="I31" i="28" s="1"/>
  <c r="AM317" i="7"/>
  <c r="AJ313"/>
  <c r="AI313"/>
  <c r="AH313"/>
  <c r="AG313"/>
  <c r="X317"/>
  <c r="I27" i="27" s="1"/>
  <c r="W317" i="7"/>
  <c r="V317"/>
  <c r="I27" i="25" s="1"/>
  <c r="U317" i="7"/>
  <c r="AQ310"/>
  <c r="AP310"/>
  <c r="AN316"/>
  <c r="I30" i="28" s="1"/>
  <c r="AM316" i="7"/>
  <c r="AJ312"/>
  <c r="AI312"/>
  <c r="AH312"/>
  <c r="AG312"/>
  <c r="X316"/>
  <c r="I26" i="27" s="1"/>
  <c r="W316" i="7"/>
  <c r="V316"/>
  <c r="I26" i="25" s="1"/>
  <c r="U316" i="7"/>
  <c r="AQ319"/>
  <c r="AP319"/>
  <c r="AN315"/>
  <c r="I29" i="28" s="1"/>
  <c r="AM315" i="7"/>
  <c r="AJ311"/>
  <c r="AI311"/>
  <c r="AH311"/>
  <c r="AG311"/>
  <c r="X315"/>
  <c r="I25" i="27" s="1"/>
  <c r="W315" i="7"/>
  <c r="V315"/>
  <c r="I25" i="25" s="1"/>
  <c r="U315" i="7"/>
  <c r="AQ309"/>
  <c r="AP309"/>
  <c r="AN314"/>
  <c r="I28" i="28" s="1"/>
  <c r="AM314" i="7"/>
  <c r="AJ310"/>
  <c r="AI310"/>
  <c r="AH310"/>
  <c r="AG310"/>
  <c r="X314"/>
  <c r="I24" i="27" s="1"/>
  <c r="W314" i="7"/>
  <c r="V314"/>
  <c r="I24" i="25" s="1"/>
  <c r="U314" i="7"/>
  <c r="AQ318"/>
  <c r="AP318"/>
  <c r="AN313"/>
  <c r="I27" i="28" s="1"/>
  <c r="AM313" i="7"/>
  <c r="AJ319"/>
  <c r="AI319"/>
  <c r="AH319"/>
  <c r="AG319"/>
  <c r="X313"/>
  <c r="I23" i="27" s="1"/>
  <c r="W313" i="7"/>
  <c r="V313"/>
  <c r="I23" i="25" s="1"/>
  <c r="U313" i="7"/>
  <c r="AQ322"/>
  <c r="AP322"/>
  <c r="AN312"/>
  <c r="I26" i="28" s="1"/>
  <c r="AM312" i="7"/>
  <c r="AJ309"/>
  <c r="AI309"/>
  <c r="AH309"/>
  <c r="AG309"/>
  <c r="X312"/>
  <c r="I22" i="27" s="1"/>
  <c r="W312" i="7"/>
  <c r="V312"/>
  <c r="I22" i="25" s="1"/>
  <c r="U312" i="7"/>
  <c r="AQ308"/>
  <c r="AP308"/>
  <c r="AN311"/>
  <c r="I25" i="28" s="1"/>
  <c r="AM311" i="7"/>
  <c r="AJ318"/>
  <c r="AI318"/>
  <c r="AH318"/>
  <c r="AG318"/>
  <c r="AQ307"/>
  <c r="AP307"/>
  <c r="AN310"/>
  <c r="I24" i="28" s="1"/>
  <c r="AM310" i="7"/>
  <c r="AJ322"/>
  <c r="AI322"/>
  <c r="AH322"/>
  <c r="AG322"/>
  <c r="AQ306"/>
  <c r="AP306"/>
  <c r="AN309"/>
  <c r="I23" i="28" s="1"/>
  <c r="AM309" i="7"/>
  <c r="AJ308"/>
  <c r="AI308"/>
  <c r="AH308"/>
  <c r="AG308"/>
  <c r="X309"/>
  <c r="I19" i="27" s="1"/>
  <c r="W309" i="7"/>
  <c r="V309"/>
  <c r="I19" i="25" s="1"/>
  <c r="U309" i="7"/>
  <c r="AQ305"/>
  <c r="AP305"/>
  <c r="AN308"/>
  <c r="I22" i="28" s="1"/>
  <c r="AM308" i="7"/>
  <c r="AJ307"/>
  <c r="AI307"/>
  <c r="AH307"/>
  <c r="AG307"/>
  <c r="AQ304"/>
  <c r="AP304"/>
  <c r="AJ306"/>
  <c r="AI306"/>
  <c r="AH306"/>
  <c r="AG306"/>
  <c r="AQ303"/>
  <c r="AJ305"/>
  <c r="AI305"/>
  <c r="AH305"/>
  <c r="AG305"/>
  <c r="AQ302"/>
  <c r="AN305"/>
  <c r="I19" i="28" s="1"/>
  <c r="AM305" i="7"/>
  <c r="AJ304"/>
  <c r="AI304"/>
  <c r="AH304"/>
  <c r="AG304"/>
  <c r="X304"/>
  <c r="I14" i="27" s="1"/>
  <c r="W304" i="7"/>
  <c r="V304"/>
  <c r="I14" i="25" s="1"/>
  <c r="U304" i="7"/>
  <c r="AJ303"/>
  <c r="AI303"/>
  <c r="AH303"/>
  <c r="AG303"/>
  <c r="X303"/>
  <c r="I13" i="27" s="1"/>
  <c r="W303" i="7"/>
  <c r="V303"/>
  <c r="I13" i="25" s="1"/>
  <c r="U303" i="7"/>
  <c r="AQ300"/>
  <c r="AP300"/>
  <c r="AJ302"/>
  <c r="AI302"/>
  <c r="AH302"/>
  <c r="AG302"/>
  <c r="AQ299"/>
  <c r="AP299"/>
  <c r="AF301"/>
  <c r="T302" s="1"/>
  <c r="I11" i="26" s="1"/>
  <c r="AE301" i="7"/>
  <c r="S302" s="1"/>
  <c r="AD301"/>
  <c r="R302" s="1"/>
  <c r="I12" i="24" s="1"/>
  <c r="AC301" i="7"/>
  <c r="Q302" s="1"/>
  <c r="AB301"/>
  <c r="AA301"/>
  <c r="O302" s="1"/>
  <c r="W301"/>
  <c r="U301"/>
  <c r="X301"/>
  <c r="I11" i="27" s="1"/>
  <c r="AQ298" i="7"/>
  <c r="AP298"/>
  <c r="AN300"/>
  <c r="I14" i="28" s="1"/>
  <c r="AM300" i="7"/>
  <c r="AJ300"/>
  <c r="AI300"/>
  <c r="AH300"/>
  <c r="AG300"/>
  <c r="W300"/>
  <c r="U300"/>
  <c r="X300"/>
  <c r="I10" i="27" s="1"/>
  <c r="AQ297" i="7"/>
  <c r="AP297"/>
  <c r="AN299"/>
  <c r="I13" i="28" s="1"/>
  <c r="AM299" i="7"/>
  <c r="AJ299"/>
  <c r="AI299"/>
  <c r="AH299"/>
  <c r="AG299"/>
  <c r="W299"/>
  <c r="U299"/>
  <c r="X299"/>
  <c r="I9" i="27" s="1"/>
  <c r="AQ296" i="7"/>
  <c r="AP296"/>
  <c r="AJ298"/>
  <c r="AI298"/>
  <c r="AH298"/>
  <c r="AG298"/>
  <c r="AQ295"/>
  <c r="AP295"/>
  <c r="AM297"/>
  <c r="AJ297"/>
  <c r="AI297"/>
  <c r="AH297"/>
  <c r="AG297"/>
  <c r="AQ294"/>
  <c r="AP294"/>
  <c r="AM296"/>
  <c r="AJ296"/>
  <c r="AI296"/>
  <c r="AH296"/>
  <c r="AG296"/>
  <c r="AQ293"/>
  <c r="AP293"/>
  <c r="AM295"/>
  <c r="AJ295"/>
  <c r="AI295"/>
  <c r="AH295"/>
  <c r="AG295"/>
  <c r="AJ294"/>
  <c r="AI294"/>
  <c r="AH294"/>
  <c r="AG294"/>
  <c r="AJ293"/>
  <c r="AI293"/>
  <c r="AH293"/>
  <c r="AG293"/>
  <c r="AQ285"/>
  <c r="AP285"/>
  <c r="AQ284"/>
  <c r="AP284"/>
  <c r="AF286"/>
  <c r="T255" s="1"/>
  <c r="H20" i="26" s="1"/>
  <c r="AE286" i="7"/>
  <c r="S255" s="1"/>
  <c r="AD286"/>
  <c r="AC286"/>
  <c r="AB286"/>
  <c r="P255" s="1"/>
  <c r="H20" i="9" s="1"/>
  <c r="AA286" i="7"/>
  <c r="O255" s="1"/>
  <c r="AQ283"/>
  <c r="AP283"/>
  <c r="AJ285"/>
  <c r="AI285"/>
  <c r="AH285"/>
  <c r="AG285"/>
  <c r="AJ284"/>
  <c r="AI284"/>
  <c r="AH284"/>
  <c r="AG284"/>
  <c r="AQ281"/>
  <c r="AP281"/>
  <c r="AI283"/>
  <c r="AQ280"/>
  <c r="AP280"/>
  <c r="AF282"/>
  <c r="AE282"/>
  <c r="S254" s="1"/>
  <c r="AD282"/>
  <c r="R254" s="1"/>
  <c r="H20" i="24" s="1"/>
  <c r="AC282" i="7"/>
  <c r="Q254" s="1"/>
  <c r="AB282"/>
  <c r="P254" s="1"/>
  <c r="H19" i="9" s="1"/>
  <c r="AA282" i="7"/>
  <c r="AJ281"/>
  <c r="AI281"/>
  <c r="AH281"/>
  <c r="AG281"/>
  <c r="AQ278"/>
  <c r="AP278"/>
  <c r="AJ280"/>
  <c r="AI280"/>
  <c r="AH280"/>
  <c r="AQ277"/>
  <c r="AP277"/>
  <c r="AF279"/>
  <c r="T252" s="1"/>
  <c r="H17" i="26" s="1"/>
  <c r="AE279" i="7"/>
  <c r="S252" s="1"/>
  <c r="AD279"/>
  <c r="AC279"/>
  <c r="Q252" s="1"/>
  <c r="AB279"/>
  <c r="AA279"/>
  <c r="O252" s="1"/>
  <c r="AQ276"/>
  <c r="AP276"/>
  <c r="AJ278"/>
  <c r="AI278"/>
  <c r="AH278"/>
  <c r="AG278"/>
  <c r="AJ277"/>
  <c r="AI277"/>
  <c r="AH277"/>
  <c r="AG277"/>
  <c r="AQ274"/>
  <c r="AP274"/>
  <c r="AN274"/>
  <c r="AM274"/>
  <c r="AI276"/>
  <c r="AQ273"/>
  <c r="AP273"/>
  <c r="AN273"/>
  <c r="AM273"/>
  <c r="T251"/>
  <c r="H16" i="26" s="1"/>
  <c r="R251" i="7"/>
  <c r="H17" i="24" s="1"/>
  <c r="Q251" i="7"/>
  <c r="O251"/>
  <c r="X273"/>
  <c r="H39" i="27" s="1"/>
  <c r="W273" i="7"/>
  <c r="V273"/>
  <c r="H39" i="25" s="1"/>
  <c r="U273" i="7"/>
  <c r="AQ272"/>
  <c r="AP272"/>
  <c r="AN272"/>
  <c r="AM272"/>
  <c r="AI274"/>
  <c r="AG274"/>
  <c r="X272"/>
  <c r="H38" i="27" s="1"/>
  <c r="W272" i="7"/>
  <c r="V272"/>
  <c r="H38" i="25" s="1"/>
  <c r="U272" i="7"/>
  <c r="AQ271"/>
  <c r="AP271"/>
  <c r="AN271"/>
  <c r="AM271"/>
  <c r="AJ273"/>
  <c r="AI273"/>
  <c r="AH273"/>
  <c r="AG273"/>
  <c r="X271"/>
  <c r="H37" i="27" s="1"/>
  <c r="W271" i="7"/>
  <c r="V271"/>
  <c r="H37" i="25" s="1"/>
  <c r="U271" i="7"/>
  <c r="AJ272"/>
  <c r="AI272"/>
  <c r="AH272"/>
  <c r="AG272"/>
  <c r="X270"/>
  <c r="H36" i="27" s="1"/>
  <c r="W270" i="7"/>
  <c r="V270"/>
  <c r="H36" i="25" s="1"/>
  <c r="U270" i="7"/>
  <c r="AN269"/>
  <c r="H39" i="28" s="1"/>
  <c r="AM269" i="7"/>
  <c r="AJ271"/>
  <c r="AI271"/>
  <c r="AH271"/>
  <c r="AG271"/>
  <c r="X269"/>
  <c r="H35" i="27" s="1"/>
  <c r="W269" i="7"/>
  <c r="V269"/>
  <c r="H35" i="25" s="1"/>
  <c r="U269" i="7"/>
  <c r="AN268"/>
  <c r="H38" i="28" s="1"/>
  <c r="AM268" i="7"/>
  <c r="X268"/>
  <c r="H34" i="27" s="1"/>
  <c r="W268" i="7"/>
  <c r="V268"/>
  <c r="H34" i="25" s="1"/>
  <c r="U268" i="7"/>
  <c r="AQ259"/>
  <c r="AP259"/>
  <c r="AN267"/>
  <c r="H37" i="28" s="1"/>
  <c r="AM267" i="7"/>
  <c r="X267"/>
  <c r="H33" i="27" s="1"/>
  <c r="W267" i="7"/>
  <c r="V267"/>
  <c r="H33" i="25" s="1"/>
  <c r="U267" i="7"/>
  <c r="AQ264"/>
  <c r="AP264"/>
  <c r="AN266"/>
  <c r="H36" i="28" s="1"/>
  <c r="AM266" i="7"/>
  <c r="H14" i="26"/>
  <c r="H15" i="24"/>
  <c r="X266" i="7"/>
  <c r="H32" i="27" s="1"/>
  <c r="W266" i="7"/>
  <c r="V266"/>
  <c r="H32" i="25" s="1"/>
  <c r="U266" i="7"/>
  <c r="AQ258"/>
  <c r="AP258"/>
  <c r="AN265"/>
  <c r="H35" i="28" s="1"/>
  <c r="AM265" i="7"/>
  <c r="AJ259"/>
  <c r="AI259"/>
  <c r="AH259"/>
  <c r="AG259"/>
  <c r="X265"/>
  <c r="H31" i="27" s="1"/>
  <c r="W265" i="7"/>
  <c r="V265"/>
  <c r="H31" i="25" s="1"/>
  <c r="U265" i="7"/>
  <c r="AQ265"/>
  <c r="AP265"/>
  <c r="AN264"/>
  <c r="H34" i="28" s="1"/>
  <c r="AM264" i="7"/>
  <c r="AJ264"/>
  <c r="AI264"/>
  <c r="AH264"/>
  <c r="AG264"/>
  <c r="X264"/>
  <c r="H30" i="27" s="1"/>
  <c r="W264" i="7"/>
  <c r="V264"/>
  <c r="H30" i="25" s="1"/>
  <c r="U264" i="7"/>
  <c r="AQ257"/>
  <c r="AP257"/>
  <c r="AN263"/>
  <c r="H33" i="28" s="1"/>
  <c r="AM263" i="7"/>
  <c r="AJ258"/>
  <c r="AI258"/>
  <c r="AH258"/>
  <c r="AG258"/>
  <c r="X263"/>
  <c r="H29" i="27" s="1"/>
  <c r="W263" i="7"/>
  <c r="V263"/>
  <c r="H29" i="25" s="1"/>
  <c r="U263" i="7"/>
  <c r="AQ256"/>
  <c r="AP256"/>
  <c r="AN262"/>
  <c r="H32" i="28" s="1"/>
  <c r="AM262" i="7"/>
  <c r="AJ265"/>
  <c r="AI265"/>
  <c r="AH265"/>
  <c r="AG265"/>
  <c r="X262"/>
  <c r="H28" i="27" s="1"/>
  <c r="W262" i="7"/>
  <c r="V262"/>
  <c r="H28" i="25" s="1"/>
  <c r="U262" i="7"/>
  <c r="AQ255"/>
  <c r="AP255"/>
  <c r="AN261"/>
  <c r="H31" i="28" s="1"/>
  <c r="AM261" i="7"/>
  <c r="AJ257"/>
  <c r="AI257"/>
  <c r="AH257"/>
  <c r="AG257"/>
  <c r="X261"/>
  <c r="H27" i="27" s="1"/>
  <c r="W261" i="7"/>
  <c r="V261"/>
  <c r="H27" i="25" s="1"/>
  <c r="U261" i="7"/>
  <c r="AQ254"/>
  <c r="AP254"/>
  <c r="AN260"/>
  <c r="H30" i="28" s="1"/>
  <c r="AM260" i="7"/>
  <c r="AJ256"/>
  <c r="AI256"/>
  <c r="AH256"/>
  <c r="AG256"/>
  <c r="X260"/>
  <c r="H26" i="27" s="1"/>
  <c r="W260" i="7"/>
  <c r="V260"/>
  <c r="H26" i="25" s="1"/>
  <c r="U260" i="7"/>
  <c r="AQ263"/>
  <c r="AP263"/>
  <c r="AN259"/>
  <c r="H29" i="28" s="1"/>
  <c r="AM259" i="7"/>
  <c r="AJ255"/>
  <c r="AI255"/>
  <c r="AH255"/>
  <c r="AG255"/>
  <c r="X259"/>
  <c r="H25" i="27" s="1"/>
  <c r="W259" i="7"/>
  <c r="V259"/>
  <c r="H25" i="25" s="1"/>
  <c r="U259" i="7"/>
  <c r="AQ253"/>
  <c r="AP253"/>
  <c r="AN258"/>
  <c r="H28" i="28" s="1"/>
  <c r="AM258" i="7"/>
  <c r="AJ254"/>
  <c r="AI254"/>
  <c r="AH254"/>
  <c r="AG254"/>
  <c r="X258"/>
  <c r="H24" i="27" s="1"/>
  <c r="W258" i="7"/>
  <c r="V258"/>
  <c r="H24" i="25" s="1"/>
  <c r="U258" i="7"/>
  <c r="AQ262"/>
  <c r="AP262"/>
  <c r="AN257"/>
  <c r="H27" i="28" s="1"/>
  <c r="AM257" i="7"/>
  <c r="AJ263"/>
  <c r="AI263"/>
  <c r="AH263"/>
  <c r="AG263"/>
  <c r="X257"/>
  <c r="H23" i="27" s="1"/>
  <c r="W257" i="7"/>
  <c r="V257"/>
  <c r="H23" i="25" s="1"/>
  <c r="U257" i="7"/>
  <c r="AQ266"/>
  <c r="AP266"/>
  <c r="AN256"/>
  <c r="H26" i="28" s="1"/>
  <c r="AM256" i="7"/>
  <c r="AJ253"/>
  <c r="AI253"/>
  <c r="AH253"/>
  <c r="AG253"/>
  <c r="X256"/>
  <c r="H22" i="27" s="1"/>
  <c r="W256" i="7"/>
  <c r="V256"/>
  <c r="H22" i="25" s="1"/>
  <c r="U256" i="7"/>
  <c r="AQ252"/>
  <c r="AP252"/>
  <c r="AN255"/>
  <c r="H25" i="28" s="1"/>
  <c r="AM255" i="7"/>
  <c r="AJ262"/>
  <c r="AI262"/>
  <c r="AH262"/>
  <c r="AG262"/>
  <c r="AQ251"/>
  <c r="AN254"/>
  <c r="H24" i="28" s="1"/>
  <c r="AM254" i="7"/>
  <c r="AJ266"/>
  <c r="AI266"/>
  <c r="AH266"/>
  <c r="AG266"/>
  <c r="AQ250"/>
  <c r="AP250"/>
  <c r="AN253"/>
  <c r="H23" i="28" s="1"/>
  <c r="AM253" i="7"/>
  <c r="AJ252"/>
  <c r="AI252"/>
  <c r="AH252"/>
  <c r="AG252"/>
  <c r="X253"/>
  <c r="H19" i="27" s="1"/>
  <c r="W253" i="7"/>
  <c r="V253"/>
  <c r="H19" i="25" s="1"/>
  <c r="U253" i="7"/>
  <c r="AQ249"/>
  <c r="AP249"/>
  <c r="AN252"/>
  <c r="H22" i="28" s="1"/>
  <c r="AM252" i="7"/>
  <c r="AJ251"/>
  <c r="AI251"/>
  <c r="AH251"/>
  <c r="AG251"/>
  <c r="AQ248"/>
  <c r="AJ250"/>
  <c r="AI250"/>
  <c r="AH250"/>
  <c r="AG250"/>
  <c r="AQ247"/>
  <c r="AP247"/>
  <c r="AJ249"/>
  <c r="AI249"/>
  <c r="AH249"/>
  <c r="AG249"/>
  <c r="AQ246"/>
  <c r="AN249"/>
  <c r="H19" i="28" s="1"/>
  <c r="AM249" i="7"/>
  <c r="AJ248"/>
  <c r="AI248"/>
  <c r="AH248"/>
  <c r="AG248"/>
  <c r="X248"/>
  <c r="H14" i="27" s="1"/>
  <c r="W248" i="7"/>
  <c r="V248"/>
  <c r="H14" i="25" s="1"/>
  <c r="U248" i="7"/>
  <c r="AJ247"/>
  <c r="AI247"/>
  <c r="AH247"/>
  <c r="AG247"/>
  <c r="X247"/>
  <c r="H13" i="27" s="1"/>
  <c r="W247" i="7"/>
  <c r="V247"/>
  <c r="H13" i="25" s="1"/>
  <c r="U247" i="7"/>
  <c r="AQ244"/>
  <c r="AP244"/>
  <c r="AJ246"/>
  <c r="AI246"/>
  <c r="AH246"/>
  <c r="AG246"/>
  <c r="AQ243"/>
  <c r="AP243"/>
  <c r="AF245"/>
  <c r="T246" s="1"/>
  <c r="H11" i="26" s="1"/>
  <c r="AE245" i="7"/>
  <c r="S246" s="1"/>
  <c r="AD245"/>
  <c r="AC245"/>
  <c r="Q246" s="1"/>
  <c r="AB245"/>
  <c r="P246" s="1"/>
  <c r="H11" i="9" s="1"/>
  <c r="AA245" i="7"/>
  <c r="O246" s="1"/>
  <c r="W245"/>
  <c r="U245"/>
  <c r="V245"/>
  <c r="H11" i="25" s="1"/>
  <c r="AQ242" i="7"/>
  <c r="AP242"/>
  <c r="AN244"/>
  <c r="H14" i="28" s="1"/>
  <c r="AM244" i="7"/>
  <c r="AJ244"/>
  <c r="AI244"/>
  <c r="AH244"/>
  <c r="AG244"/>
  <c r="W244"/>
  <c r="U244"/>
  <c r="V244"/>
  <c r="H10" i="25" s="1"/>
  <c r="AQ241" i="7"/>
  <c r="AP241"/>
  <c r="AN243"/>
  <c r="H13" i="28" s="1"/>
  <c r="AM243" i="7"/>
  <c r="AJ243"/>
  <c r="AI243"/>
  <c r="AH243"/>
  <c r="AG243"/>
  <c r="W243"/>
  <c r="U243"/>
  <c r="X243"/>
  <c r="H9" i="27" s="1"/>
  <c r="AQ240" i="7"/>
  <c r="AP240"/>
  <c r="AJ242"/>
  <c r="AI242"/>
  <c r="AH242"/>
  <c r="AG242"/>
  <c r="AQ239"/>
  <c r="AP239"/>
  <c r="AN241"/>
  <c r="H11" i="28" s="1"/>
  <c r="AM241" i="7"/>
  <c r="AJ241"/>
  <c r="AI241"/>
  <c r="AH241"/>
  <c r="AG241"/>
  <c r="AQ238"/>
  <c r="AP238"/>
  <c r="AM240"/>
  <c r="AJ240"/>
  <c r="AI240"/>
  <c r="AH240"/>
  <c r="AG240"/>
  <c r="AQ237"/>
  <c r="AP237"/>
  <c r="AN239"/>
  <c r="H9" i="28" s="1"/>
  <c r="AM239" i="7"/>
  <c r="AJ239"/>
  <c r="AI239"/>
  <c r="AH239"/>
  <c r="AG239"/>
  <c r="AJ238"/>
  <c r="AI238"/>
  <c r="AH238"/>
  <c r="AG238"/>
  <c r="AJ237"/>
  <c r="AI237"/>
  <c r="AH237"/>
  <c r="AG237"/>
  <c r="AQ228"/>
  <c r="AP228"/>
  <c r="AQ227"/>
  <c r="AP227"/>
  <c r="AF230"/>
  <c r="T198" s="1"/>
  <c r="G20" i="26" s="1"/>
  <c r="AE230" i="7"/>
  <c r="S198" s="1"/>
  <c r="AD230"/>
  <c r="R198" s="1"/>
  <c r="G21" i="24" s="1"/>
  <c r="AC230" i="7"/>
  <c r="Q198" s="1"/>
  <c r="AB230"/>
  <c r="P198" s="1"/>
  <c r="G20" i="9" s="1"/>
  <c r="AA230" i="7"/>
  <c r="O198" s="1"/>
  <c r="AQ226"/>
  <c r="AP226"/>
  <c r="AJ229"/>
  <c r="AI229"/>
  <c r="AH229"/>
  <c r="AG229"/>
  <c r="AJ228"/>
  <c r="AI228"/>
  <c r="AH228"/>
  <c r="AG228"/>
  <c r="AQ224"/>
  <c r="AP224"/>
  <c r="AI227"/>
  <c r="AQ223"/>
  <c r="AP223"/>
  <c r="AF226"/>
  <c r="T197" s="1"/>
  <c r="G19" i="26" s="1"/>
  <c r="AE226" i="7"/>
  <c r="S197" s="1"/>
  <c r="AD226"/>
  <c r="AC226"/>
  <c r="Q197" s="1"/>
  <c r="AB226"/>
  <c r="AA226"/>
  <c r="O197" s="1"/>
  <c r="AJ225"/>
  <c r="AI225"/>
  <c r="AH225"/>
  <c r="AG225"/>
  <c r="AQ221"/>
  <c r="AP221"/>
  <c r="AJ224"/>
  <c r="AI224"/>
  <c r="AH224"/>
  <c r="X222"/>
  <c r="W222"/>
  <c r="V222"/>
  <c r="U222"/>
  <c r="AQ220"/>
  <c r="AP220"/>
  <c r="AF223"/>
  <c r="T195" s="1"/>
  <c r="G17" i="26" s="1"/>
  <c r="AE223" i="7"/>
  <c r="S195" s="1"/>
  <c r="AD223"/>
  <c r="R195" s="1"/>
  <c r="G18" i="24" s="1"/>
  <c r="AC223" i="7"/>
  <c r="Q195" s="1"/>
  <c r="AB223"/>
  <c r="AA223"/>
  <c r="X220"/>
  <c r="W220"/>
  <c r="V220"/>
  <c r="U220"/>
  <c r="AQ219"/>
  <c r="AP219"/>
  <c r="AJ222"/>
  <c r="AI222"/>
  <c r="AH222"/>
  <c r="AG222"/>
  <c r="X219"/>
  <c r="W219"/>
  <c r="V219"/>
  <c r="U219"/>
  <c r="AJ221"/>
  <c r="AI221"/>
  <c r="AH221"/>
  <c r="AG221"/>
  <c r="X218"/>
  <c r="W218"/>
  <c r="V218"/>
  <c r="U218"/>
  <c r="AQ217"/>
  <c r="AP217"/>
  <c r="AN217"/>
  <c r="AM217"/>
  <c r="AI220"/>
  <c r="G39" i="9"/>
  <c r="AQ216" i="7"/>
  <c r="AP216"/>
  <c r="AN216"/>
  <c r="AM216"/>
  <c r="T194"/>
  <c r="G16" i="26" s="1"/>
  <c r="R194" i="7"/>
  <c r="G17" i="24" s="1"/>
  <c r="Q194" i="7"/>
  <c r="P194"/>
  <c r="G16" i="9" s="1"/>
  <c r="X216" i="7"/>
  <c r="G39" i="27" s="1"/>
  <c r="W216" i="7"/>
  <c r="V216"/>
  <c r="G39" i="25" s="1"/>
  <c r="U216" i="7"/>
  <c r="AQ215"/>
  <c r="AP215"/>
  <c r="AN215"/>
  <c r="AM215"/>
  <c r="AI217"/>
  <c r="AG217"/>
  <c r="X215"/>
  <c r="G38" i="27" s="1"/>
  <c r="W215" i="7"/>
  <c r="V215"/>
  <c r="G38" i="25" s="1"/>
  <c r="U215" i="7"/>
  <c r="AQ214"/>
  <c r="AP214"/>
  <c r="AN214"/>
  <c r="AM214"/>
  <c r="AJ216"/>
  <c r="AI216"/>
  <c r="AH216"/>
  <c r="AG216"/>
  <c r="X214"/>
  <c r="G37" i="27" s="1"/>
  <c r="W214" i="7"/>
  <c r="V214"/>
  <c r="G37" i="25" s="1"/>
  <c r="U214" i="7"/>
  <c r="AJ215"/>
  <c r="AI215"/>
  <c r="AH215"/>
  <c r="AG215"/>
  <c r="X213"/>
  <c r="G36" i="27" s="1"/>
  <c r="W213" i="7"/>
  <c r="V213"/>
  <c r="G36" i="25" s="1"/>
  <c r="U213" i="7"/>
  <c r="AN212"/>
  <c r="G39" i="28" s="1"/>
  <c r="AM212" i="7"/>
  <c r="AJ214"/>
  <c r="AI214"/>
  <c r="AH214"/>
  <c r="AG214"/>
  <c r="X212"/>
  <c r="G35" i="27" s="1"/>
  <c r="W212" i="7"/>
  <c r="V212"/>
  <c r="G35" i="25" s="1"/>
  <c r="U212" i="7"/>
  <c r="AN211"/>
  <c r="G38" i="28" s="1"/>
  <c r="AM211" i="7"/>
  <c r="X211"/>
  <c r="G34" i="27" s="1"/>
  <c r="W211" i="7"/>
  <c r="V211"/>
  <c r="G34" i="25" s="1"/>
  <c r="U211" i="7"/>
  <c r="AQ202"/>
  <c r="AN210"/>
  <c r="G37" i="28" s="1"/>
  <c r="AM210" i="7"/>
  <c r="X210"/>
  <c r="G33" i="27" s="1"/>
  <c r="W210" i="7"/>
  <c r="V210"/>
  <c r="G33" i="25" s="1"/>
  <c r="U210" i="7"/>
  <c r="AQ207"/>
  <c r="AP207"/>
  <c r="AN209"/>
  <c r="G36" i="28" s="1"/>
  <c r="AM209" i="7"/>
  <c r="G14" i="26"/>
  <c r="G15" i="24"/>
  <c r="X209" i="7"/>
  <c r="G32" i="27" s="1"/>
  <c r="W209" i="7"/>
  <c r="V209"/>
  <c r="G32" i="25" s="1"/>
  <c r="U209" i="7"/>
  <c r="AQ201"/>
  <c r="AP201"/>
  <c r="AN208"/>
  <c r="G35" i="28" s="1"/>
  <c r="AM208" i="7"/>
  <c r="AJ202"/>
  <c r="AI202"/>
  <c r="AH202"/>
  <c r="AG202"/>
  <c r="X208"/>
  <c r="G31" i="27" s="1"/>
  <c r="W208" i="7"/>
  <c r="V208"/>
  <c r="G31" i="25" s="1"/>
  <c r="U208" i="7"/>
  <c r="AQ208"/>
  <c r="AP208"/>
  <c r="AN207"/>
  <c r="G34" i="28" s="1"/>
  <c r="AM207" i="7"/>
  <c r="AJ207"/>
  <c r="AI207"/>
  <c r="AH207"/>
  <c r="AG207"/>
  <c r="X207"/>
  <c r="G30" i="27" s="1"/>
  <c r="W207" i="7"/>
  <c r="V207"/>
  <c r="G30" i="25" s="1"/>
  <c r="U207" i="7"/>
  <c r="AQ200"/>
  <c r="AP200"/>
  <c r="AN206"/>
  <c r="G33" i="28" s="1"/>
  <c r="AM206" i="7"/>
  <c r="AJ201"/>
  <c r="AI201"/>
  <c r="AH201"/>
  <c r="AG201"/>
  <c r="X206"/>
  <c r="G29" i="27" s="1"/>
  <c r="W206" i="7"/>
  <c r="V206"/>
  <c r="G29" i="25" s="1"/>
  <c r="U206" i="7"/>
  <c r="AQ199"/>
  <c r="AP199"/>
  <c r="AN205"/>
  <c r="G32" i="28" s="1"/>
  <c r="AM205" i="7"/>
  <c r="AJ208"/>
  <c r="AI208"/>
  <c r="AH208"/>
  <c r="AG208"/>
  <c r="X205"/>
  <c r="G28" i="27" s="1"/>
  <c r="W205" i="7"/>
  <c r="V205"/>
  <c r="G28" i="25" s="1"/>
  <c r="U205" i="7"/>
  <c r="AQ198"/>
  <c r="AP198"/>
  <c r="AN204"/>
  <c r="G31" i="28" s="1"/>
  <c r="AM204" i="7"/>
  <c r="AJ200"/>
  <c r="AI200"/>
  <c r="AH200"/>
  <c r="AG200"/>
  <c r="X204"/>
  <c r="G27" i="27" s="1"/>
  <c r="W204" i="7"/>
  <c r="V204"/>
  <c r="G27" i="25" s="1"/>
  <c r="U204" i="7"/>
  <c r="AQ197"/>
  <c r="AN203"/>
  <c r="G30" i="28" s="1"/>
  <c r="AM203" i="7"/>
  <c r="AJ199"/>
  <c r="AI199"/>
  <c r="AH199"/>
  <c r="AG199"/>
  <c r="X203"/>
  <c r="G26" i="27" s="1"/>
  <c r="W203" i="7"/>
  <c r="V203"/>
  <c r="G26" i="25" s="1"/>
  <c r="U203" i="7"/>
  <c r="AQ206"/>
  <c r="AP206"/>
  <c r="AN202"/>
  <c r="G29" i="28" s="1"/>
  <c r="AM202" i="7"/>
  <c r="AJ198"/>
  <c r="AI198"/>
  <c r="AH198"/>
  <c r="AG198"/>
  <c r="X202"/>
  <c r="G25" i="27" s="1"/>
  <c r="W202" i="7"/>
  <c r="V202"/>
  <c r="G25" i="25" s="1"/>
  <c r="U202" i="7"/>
  <c r="AQ196"/>
  <c r="AP196"/>
  <c r="AN201"/>
  <c r="G28" i="28" s="1"/>
  <c r="AM201" i="7"/>
  <c r="AJ197"/>
  <c r="AI197"/>
  <c r="AH197"/>
  <c r="AG197"/>
  <c r="X201"/>
  <c r="G24" i="27" s="1"/>
  <c r="W201" i="7"/>
  <c r="V201"/>
  <c r="G24" i="25" s="1"/>
  <c r="U201" i="7"/>
  <c r="AQ205"/>
  <c r="AP205"/>
  <c r="AN200"/>
  <c r="G27" i="28" s="1"/>
  <c r="AM200" i="7"/>
  <c r="AJ206"/>
  <c r="AI206"/>
  <c r="AH206"/>
  <c r="AG206"/>
  <c r="X200"/>
  <c r="G23" i="27" s="1"/>
  <c r="W200" i="7"/>
  <c r="V200"/>
  <c r="G23" i="25" s="1"/>
  <c r="U200" i="7"/>
  <c r="AQ209"/>
  <c r="AP209"/>
  <c r="AN199"/>
  <c r="G26" i="28" s="1"/>
  <c r="AM199" i="7"/>
  <c r="AJ196"/>
  <c r="AI196"/>
  <c r="AH196"/>
  <c r="AG196"/>
  <c r="X199"/>
  <c r="G22" i="27" s="1"/>
  <c r="W199" i="7"/>
  <c r="V199"/>
  <c r="G22" i="25" s="1"/>
  <c r="U199" i="7"/>
  <c r="AQ195"/>
  <c r="AN198"/>
  <c r="G25" i="28" s="1"/>
  <c r="AM198" i="7"/>
  <c r="AJ205"/>
  <c r="AI205"/>
  <c r="AH205"/>
  <c r="AG205"/>
  <c r="AQ194"/>
  <c r="AP194"/>
  <c r="AN197"/>
  <c r="G24" i="28" s="1"/>
  <c r="AM197" i="7"/>
  <c r="AJ209"/>
  <c r="AI209"/>
  <c r="AH209"/>
  <c r="AG209"/>
  <c r="AQ193"/>
  <c r="AP193"/>
  <c r="AN196"/>
  <c r="G23" i="28" s="1"/>
  <c r="AM196" i="7"/>
  <c r="AJ195"/>
  <c r="AI195"/>
  <c r="AH195"/>
  <c r="AG195"/>
  <c r="X196"/>
  <c r="G19" i="27" s="1"/>
  <c r="W196" i="7"/>
  <c r="V196"/>
  <c r="G19" i="25" s="1"/>
  <c r="U196" i="7"/>
  <c r="AQ192"/>
  <c r="AP192"/>
  <c r="AN195"/>
  <c r="G22" i="28" s="1"/>
  <c r="AM195" i="7"/>
  <c r="AJ194"/>
  <c r="AI194"/>
  <c r="AH194"/>
  <c r="AG194"/>
  <c r="AQ191"/>
  <c r="AP191"/>
  <c r="AJ193"/>
  <c r="AI193"/>
  <c r="AH193"/>
  <c r="AG193"/>
  <c r="AQ190"/>
  <c r="AP190"/>
  <c r="AJ192"/>
  <c r="AI192"/>
  <c r="AH192"/>
  <c r="AG192"/>
  <c r="AQ189"/>
  <c r="AP189"/>
  <c r="AN192"/>
  <c r="G19" i="28" s="1"/>
  <c r="AM192" i="7"/>
  <c r="AJ191"/>
  <c r="AI191"/>
  <c r="AH191"/>
  <c r="AG191"/>
  <c r="X191"/>
  <c r="G14" i="27" s="1"/>
  <c r="W191" i="7"/>
  <c r="V191"/>
  <c r="G14" i="25" s="1"/>
  <c r="U191" i="7"/>
  <c r="AJ190"/>
  <c r="AI190"/>
  <c r="AH190"/>
  <c r="AG190"/>
  <c r="X190"/>
  <c r="G13" i="27" s="1"/>
  <c r="W190" i="7"/>
  <c r="V190"/>
  <c r="G13" i="25" s="1"/>
  <c r="U190" i="7"/>
  <c r="AQ187"/>
  <c r="AP187"/>
  <c r="AJ189"/>
  <c r="AI189"/>
  <c r="AH189"/>
  <c r="AG189"/>
  <c r="AQ186"/>
  <c r="AP186"/>
  <c r="AF188"/>
  <c r="AE188"/>
  <c r="S189" s="1"/>
  <c r="AD188"/>
  <c r="AC188"/>
  <c r="Q189" s="1"/>
  <c r="AB188"/>
  <c r="P189" s="1"/>
  <c r="G11" i="9" s="1"/>
  <c r="AA188" i="7"/>
  <c r="O189" s="1"/>
  <c r="W188"/>
  <c r="U188"/>
  <c r="X188"/>
  <c r="G11" i="27" s="1"/>
  <c r="AQ185" i="7"/>
  <c r="AP185"/>
  <c r="AN187"/>
  <c r="G14" i="28" s="1"/>
  <c r="AM187" i="7"/>
  <c r="AJ187"/>
  <c r="AI187"/>
  <c r="AH187"/>
  <c r="AG187"/>
  <c r="W187"/>
  <c r="U187"/>
  <c r="X187"/>
  <c r="G10" i="27" s="1"/>
  <c r="AQ184" i="7"/>
  <c r="AP184"/>
  <c r="AN186"/>
  <c r="G13" i="28" s="1"/>
  <c r="AM186" i="7"/>
  <c r="AJ186"/>
  <c r="AI186"/>
  <c r="AH186"/>
  <c r="AG186"/>
  <c r="W186"/>
  <c r="U186"/>
  <c r="X186"/>
  <c r="G9" i="27" s="1"/>
  <c r="AQ183" i="7"/>
  <c r="AP183"/>
  <c r="AJ185"/>
  <c r="AI185"/>
  <c r="AH185"/>
  <c r="AG185"/>
  <c r="AQ182"/>
  <c r="AP182"/>
  <c r="AM184"/>
  <c r="AJ184"/>
  <c r="AI184"/>
  <c r="AH184"/>
  <c r="AG184"/>
  <c r="AQ181"/>
  <c r="AP181"/>
  <c r="AM183"/>
  <c r="AJ183"/>
  <c r="AI183"/>
  <c r="AH183"/>
  <c r="AG183"/>
  <c r="AQ180"/>
  <c r="AP180"/>
  <c r="AN182"/>
  <c r="G9" i="28" s="1"/>
  <c r="AM182" i="7"/>
  <c r="AJ182"/>
  <c r="AI182"/>
  <c r="AH182"/>
  <c r="AG182"/>
  <c r="AJ181"/>
  <c r="AI181"/>
  <c r="AH181"/>
  <c r="AG181"/>
  <c r="AJ180"/>
  <c r="AI180"/>
  <c r="AH180"/>
  <c r="AG180"/>
  <c r="AQ172"/>
  <c r="AP172"/>
  <c r="AQ171"/>
  <c r="AP171"/>
  <c r="AF173"/>
  <c r="T142" s="1"/>
  <c r="F20" i="26" s="1"/>
  <c r="AE173" i="7"/>
  <c r="S142" s="1"/>
  <c r="AD173"/>
  <c r="R142" s="1"/>
  <c r="F21" i="24" s="1"/>
  <c r="AC173" i="7"/>
  <c r="Q142" s="1"/>
  <c r="AB173"/>
  <c r="P142" s="1"/>
  <c r="AA173"/>
  <c r="AQ170"/>
  <c r="AP170"/>
  <c r="AJ172"/>
  <c r="AI172"/>
  <c r="AH172"/>
  <c r="AG172"/>
  <c r="AJ171"/>
  <c r="AI171"/>
  <c r="AH171"/>
  <c r="AG171"/>
  <c r="AQ168"/>
  <c r="AP168"/>
  <c r="AI170"/>
  <c r="AQ167"/>
  <c r="AP167"/>
  <c r="AF169"/>
  <c r="T141" s="1"/>
  <c r="F19" i="26" s="1"/>
  <c r="AE169" i="7"/>
  <c r="S141" s="1"/>
  <c r="AD169"/>
  <c r="R141" s="1"/>
  <c r="F20" i="24" s="1"/>
  <c r="AC169" i="7"/>
  <c r="Q141" s="1"/>
  <c r="AB169"/>
  <c r="P141" s="1"/>
  <c r="AA169"/>
  <c r="O141" s="1"/>
  <c r="AJ168"/>
  <c r="AI168"/>
  <c r="AH168"/>
  <c r="AG168"/>
  <c r="AQ165"/>
  <c r="AP165"/>
  <c r="AJ167"/>
  <c r="AI167"/>
  <c r="AH167"/>
  <c r="X166"/>
  <c r="W166"/>
  <c r="V166"/>
  <c r="U166"/>
  <c r="AQ164"/>
  <c r="AP164"/>
  <c r="AF166"/>
  <c r="T139" s="1"/>
  <c r="F17" i="26" s="1"/>
  <c r="AE166" i="7"/>
  <c r="S139" s="1"/>
  <c r="AD166"/>
  <c r="R139" s="1"/>
  <c r="F18" i="24" s="1"/>
  <c r="AC166" i="7"/>
  <c r="AB166"/>
  <c r="AA166"/>
  <c r="X164"/>
  <c r="W164"/>
  <c r="V164"/>
  <c r="U164"/>
  <c r="AQ163"/>
  <c r="AP163"/>
  <c r="AJ165"/>
  <c r="AI165"/>
  <c r="AH165"/>
  <c r="AG165"/>
  <c r="X163"/>
  <c r="W163"/>
  <c r="V163"/>
  <c r="U163"/>
  <c r="AJ164"/>
  <c r="AI164"/>
  <c r="AH164"/>
  <c r="AG164"/>
  <c r="X162"/>
  <c r="W162"/>
  <c r="V162"/>
  <c r="U162"/>
  <c r="AQ161"/>
  <c r="AP161"/>
  <c r="AN161"/>
  <c r="AM161"/>
  <c r="AI163"/>
  <c r="AQ160"/>
  <c r="AP160"/>
  <c r="AN160"/>
  <c r="AM160"/>
  <c r="T138"/>
  <c r="F16" i="26" s="1"/>
  <c r="S138" i="7"/>
  <c r="R138"/>
  <c r="F17" i="24" s="1"/>
  <c r="Q138" i="7"/>
  <c r="O138"/>
  <c r="X160"/>
  <c r="F39" i="27" s="1"/>
  <c r="W160" i="7"/>
  <c r="V160"/>
  <c r="F39" i="25" s="1"/>
  <c r="U160" i="7"/>
  <c r="AQ159"/>
  <c r="AP159"/>
  <c r="AN159"/>
  <c r="AM159"/>
  <c r="AI161"/>
  <c r="AG161"/>
  <c r="X159"/>
  <c r="F38" i="27" s="1"/>
  <c r="W159" i="7"/>
  <c r="V159"/>
  <c r="F38" i="25" s="1"/>
  <c r="U159" i="7"/>
  <c r="AQ158"/>
  <c r="AP158"/>
  <c r="AN158"/>
  <c r="AM158"/>
  <c r="AJ160"/>
  <c r="AI160"/>
  <c r="AH160"/>
  <c r="AG160"/>
  <c r="X158"/>
  <c r="F37" i="27" s="1"/>
  <c r="W158" i="7"/>
  <c r="V158"/>
  <c r="F37" i="25" s="1"/>
  <c r="U158" i="7"/>
  <c r="AJ159"/>
  <c r="AI159"/>
  <c r="AH159"/>
  <c r="AG159"/>
  <c r="X157"/>
  <c r="F36" i="27" s="1"/>
  <c r="W157" i="7"/>
  <c r="V157"/>
  <c r="F36" i="25" s="1"/>
  <c r="U157" i="7"/>
  <c r="AN156"/>
  <c r="F39" i="28" s="1"/>
  <c r="AM156" i="7"/>
  <c r="AJ158"/>
  <c r="AI158"/>
  <c r="AH158"/>
  <c r="AG158"/>
  <c r="X156"/>
  <c r="F35" i="27" s="1"/>
  <c r="W156" i="7"/>
  <c r="V156"/>
  <c r="F35" i="25" s="1"/>
  <c r="U156" i="7"/>
  <c r="AN155"/>
  <c r="F38" i="28" s="1"/>
  <c r="AM155" i="7"/>
  <c r="X155"/>
  <c r="F34" i="27" s="1"/>
  <c r="W155" i="7"/>
  <c r="V155"/>
  <c r="F34" i="25" s="1"/>
  <c r="U155" i="7"/>
  <c r="AQ146"/>
  <c r="AP146"/>
  <c r="AN154"/>
  <c r="F37" i="28" s="1"/>
  <c r="AM154" i="7"/>
  <c r="X154"/>
  <c r="F33" i="27" s="1"/>
  <c r="W154" i="7"/>
  <c r="V154"/>
  <c r="F33" i="25" s="1"/>
  <c r="U154" i="7"/>
  <c r="AQ151"/>
  <c r="AP151"/>
  <c r="AN153"/>
  <c r="F36" i="28" s="1"/>
  <c r="AM153" i="7"/>
  <c r="F14" i="26"/>
  <c r="X153" i="7"/>
  <c r="F32" i="27" s="1"/>
  <c r="W153" i="7"/>
  <c r="V153"/>
  <c r="F32" i="25" s="1"/>
  <c r="U153" i="7"/>
  <c r="AQ145"/>
  <c r="AP145"/>
  <c r="AN152"/>
  <c r="F35" i="28" s="1"/>
  <c r="AM152" i="7"/>
  <c r="AJ146"/>
  <c r="AI146"/>
  <c r="AH146"/>
  <c r="AG146"/>
  <c r="X152"/>
  <c r="F31" i="27" s="1"/>
  <c r="W152" i="7"/>
  <c r="V152"/>
  <c r="F31" i="25" s="1"/>
  <c r="U152" i="7"/>
  <c r="AQ152"/>
  <c r="AP152"/>
  <c r="AN151"/>
  <c r="F34" i="28" s="1"/>
  <c r="AM151" i="7"/>
  <c r="AJ151"/>
  <c r="AI151"/>
  <c r="AH151"/>
  <c r="AG151"/>
  <c r="X151"/>
  <c r="F30" i="27" s="1"/>
  <c r="W151" i="7"/>
  <c r="V151"/>
  <c r="F30" i="25" s="1"/>
  <c r="U151" i="7"/>
  <c r="AQ144"/>
  <c r="AP144"/>
  <c r="AN150"/>
  <c r="F33" i="28" s="1"/>
  <c r="AM150" i="7"/>
  <c r="AJ145"/>
  <c r="AI145"/>
  <c r="AH145"/>
  <c r="AG145"/>
  <c r="X150"/>
  <c r="F29" i="27" s="1"/>
  <c r="W150" i="7"/>
  <c r="V150"/>
  <c r="F29" i="25" s="1"/>
  <c r="U150" i="7"/>
  <c r="AQ143"/>
  <c r="AP143"/>
  <c r="AN149"/>
  <c r="F32" i="28" s="1"/>
  <c r="AM149" i="7"/>
  <c r="AJ152"/>
  <c r="AI152"/>
  <c r="AH152"/>
  <c r="AG152"/>
  <c r="X149"/>
  <c r="F28" i="27" s="1"/>
  <c r="W149" i="7"/>
  <c r="V149"/>
  <c r="F28" i="25" s="1"/>
  <c r="U149" i="7"/>
  <c r="AQ142"/>
  <c r="AP142"/>
  <c r="AN148"/>
  <c r="F31" i="28" s="1"/>
  <c r="AM148" i="7"/>
  <c r="AJ144"/>
  <c r="AI144"/>
  <c r="AH144"/>
  <c r="AG144"/>
  <c r="X148"/>
  <c r="F27" i="27" s="1"/>
  <c r="W148" i="7"/>
  <c r="V148"/>
  <c r="F27" i="25" s="1"/>
  <c r="U148" i="7"/>
  <c r="AQ141"/>
  <c r="AP141"/>
  <c r="AN147"/>
  <c r="F30" i="28" s="1"/>
  <c r="AM147" i="7"/>
  <c r="AJ143"/>
  <c r="AI143"/>
  <c r="AH143"/>
  <c r="AG143"/>
  <c r="X147"/>
  <c r="F26" i="27" s="1"/>
  <c r="W147" i="7"/>
  <c r="V147"/>
  <c r="F26" i="25" s="1"/>
  <c r="U147" i="7"/>
  <c r="AQ150"/>
  <c r="AP150"/>
  <c r="AN146"/>
  <c r="F29" i="28" s="1"/>
  <c r="AM146" i="7"/>
  <c r="AJ142"/>
  <c r="AI142"/>
  <c r="AH142"/>
  <c r="AG142"/>
  <c r="X146"/>
  <c r="F25" i="27" s="1"/>
  <c r="W146" i="7"/>
  <c r="V146"/>
  <c r="F25" i="25" s="1"/>
  <c r="U146" i="7"/>
  <c r="AQ140"/>
  <c r="AP140"/>
  <c r="AN145"/>
  <c r="F28" i="28" s="1"/>
  <c r="AM145" i="7"/>
  <c r="AJ141"/>
  <c r="AI141"/>
  <c r="AH141"/>
  <c r="AG141"/>
  <c r="X145"/>
  <c r="F24" i="27" s="1"/>
  <c r="W145" i="7"/>
  <c r="V145"/>
  <c r="F24" i="25" s="1"/>
  <c r="U145" i="7"/>
  <c r="AQ149"/>
  <c r="AP149"/>
  <c r="AN144"/>
  <c r="F27" i="28" s="1"/>
  <c r="AM144" i="7"/>
  <c r="AJ150"/>
  <c r="AI150"/>
  <c r="AH150"/>
  <c r="AG150"/>
  <c r="X144"/>
  <c r="F23" i="27" s="1"/>
  <c r="W144" i="7"/>
  <c r="V144"/>
  <c r="F23" i="25" s="1"/>
  <c r="U144" i="7"/>
  <c r="AQ153"/>
  <c r="AN143"/>
  <c r="F26" i="28" s="1"/>
  <c r="AM143" i="7"/>
  <c r="AJ140"/>
  <c r="AI140"/>
  <c r="AH140"/>
  <c r="AG140"/>
  <c r="X143"/>
  <c r="F22" i="27" s="1"/>
  <c r="W143" i="7"/>
  <c r="V143"/>
  <c r="F22" i="25" s="1"/>
  <c r="U143" i="7"/>
  <c r="AQ139"/>
  <c r="AN142"/>
  <c r="F25" i="28" s="1"/>
  <c r="AM142" i="7"/>
  <c r="AJ149"/>
  <c r="AI149"/>
  <c r="AH149"/>
  <c r="AG149"/>
  <c r="AQ138"/>
  <c r="AN141"/>
  <c r="F24" i="28" s="1"/>
  <c r="AM141" i="7"/>
  <c r="AJ153"/>
  <c r="AI153"/>
  <c r="AH153"/>
  <c r="AG153"/>
  <c r="AQ137"/>
  <c r="AN140"/>
  <c r="F23" i="28" s="1"/>
  <c r="AM140" i="7"/>
  <c r="AJ139"/>
  <c r="AI139"/>
  <c r="AH139"/>
  <c r="AG139"/>
  <c r="X140"/>
  <c r="F19" i="27" s="1"/>
  <c r="W140" i="7"/>
  <c r="V140"/>
  <c r="F19" i="25" s="1"/>
  <c r="U140" i="7"/>
  <c r="AQ136"/>
  <c r="AN139"/>
  <c r="F22" i="28" s="1"/>
  <c r="AM139" i="7"/>
  <c r="AJ138"/>
  <c r="AI138"/>
  <c r="AH138"/>
  <c r="AG138"/>
  <c r="AQ135"/>
  <c r="AJ137"/>
  <c r="AI137"/>
  <c r="AH137"/>
  <c r="AG137"/>
  <c r="AQ134"/>
  <c r="AJ136"/>
  <c r="AI136"/>
  <c r="AH136"/>
  <c r="AG136"/>
  <c r="AQ133"/>
  <c r="AP133"/>
  <c r="AN136"/>
  <c r="F19" i="28" s="1"/>
  <c r="AM136" i="7"/>
  <c r="AJ135"/>
  <c r="AI135"/>
  <c r="AH135"/>
  <c r="AG135"/>
  <c r="X135"/>
  <c r="F14" i="27" s="1"/>
  <c r="W135" i="7"/>
  <c r="V135"/>
  <c r="F14" i="25" s="1"/>
  <c r="U135" i="7"/>
  <c r="AJ134"/>
  <c r="AI134"/>
  <c r="AH134"/>
  <c r="AG134"/>
  <c r="X134"/>
  <c r="F13" i="27" s="1"/>
  <c r="W134" i="7"/>
  <c r="V134"/>
  <c r="F13" i="25" s="1"/>
  <c r="U134" i="7"/>
  <c r="AQ131"/>
  <c r="AP131"/>
  <c r="AJ133"/>
  <c r="AI133"/>
  <c r="AH133"/>
  <c r="AG133"/>
  <c r="AQ130"/>
  <c r="AP130"/>
  <c r="AF132"/>
  <c r="T133" s="1"/>
  <c r="F11" i="26" s="1"/>
  <c r="AE132" i="7"/>
  <c r="S133" s="1"/>
  <c r="AD132"/>
  <c r="R133" s="1"/>
  <c r="F12" i="24" s="1"/>
  <c r="AC132" i="7"/>
  <c r="Q133" s="1"/>
  <c r="AB132"/>
  <c r="P133" s="1"/>
  <c r="F11" i="9" s="1"/>
  <c r="AA132" i="7"/>
  <c r="O133" s="1"/>
  <c r="W132"/>
  <c r="U132"/>
  <c r="X132"/>
  <c r="F11" i="27" s="1"/>
  <c r="AQ129" i="7"/>
  <c r="AP129"/>
  <c r="AN131"/>
  <c r="F14" i="28" s="1"/>
  <c r="AM131" i="7"/>
  <c r="AJ131"/>
  <c r="AI131"/>
  <c r="AH131"/>
  <c r="AG131"/>
  <c r="W131"/>
  <c r="U131"/>
  <c r="X131"/>
  <c r="F10" i="27" s="1"/>
  <c r="AQ128" i="7"/>
  <c r="AP128"/>
  <c r="AN130"/>
  <c r="F13" i="28" s="1"/>
  <c r="AM130" i="7"/>
  <c r="AJ130"/>
  <c r="AI130"/>
  <c r="AH130"/>
  <c r="AG130"/>
  <c r="W130"/>
  <c r="U130"/>
  <c r="X130"/>
  <c r="F9" i="27" s="1"/>
  <c r="AQ127" i="7"/>
  <c r="AP127"/>
  <c r="AJ129"/>
  <c r="AI129"/>
  <c r="AH129"/>
  <c r="AG129"/>
  <c r="AQ126"/>
  <c r="AP126"/>
  <c r="AM128"/>
  <c r="AJ128"/>
  <c r="AI128"/>
  <c r="AH128"/>
  <c r="AG128"/>
  <c r="AQ125"/>
  <c r="AP125"/>
  <c r="AM127"/>
  <c r="AJ127"/>
  <c r="AI127"/>
  <c r="AH127"/>
  <c r="AG127"/>
  <c r="AQ124"/>
  <c r="AP124"/>
  <c r="AM126"/>
  <c r="AJ126"/>
  <c r="AI126"/>
  <c r="AH126"/>
  <c r="AG126"/>
  <c r="AJ125"/>
  <c r="AI125"/>
  <c r="AH125"/>
  <c r="AG125"/>
  <c r="AJ124"/>
  <c r="AI124"/>
  <c r="AH124"/>
  <c r="AG124"/>
  <c r="AQ54"/>
  <c r="AP54"/>
  <c r="AQ53"/>
  <c r="AP53"/>
  <c r="AF56"/>
  <c r="T25" s="1"/>
  <c r="D20" i="26" s="1"/>
  <c r="AE56" i="7"/>
  <c r="S25" s="1"/>
  <c r="AD56"/>
  <c r="R25" s="1"/>
  <c r="D21" i="24" s="1"/>
  <c r="AC56" i="7"/>
  <c r="Q25" s="1"/>
  <c r="AB56"/>
  <c r="AA56"/>
  <c r="AQ52"/>
  <c r="AP52"/>
  <c r="AJ55"/>
  <c r="AI55"/>
  <c r="AH55"/>
  <c r="AG55"/>
  <c r="AJ54"/>
  <c r="AI54"/>
  <c r="AH54"/>
  <c r="AG54"/>
  <c r="AQ50"/>
  <c r="AP50"/>
  <c r="AI53"/>
  <c r="AQ49"/>
  <c r="AP49"/>
  <c r="AF52"/>
  <c r="T24" s="1"/>
  <c r="D19" i="26" s="1"/>
  <c r="AE52" i="7"/>
  <c r="S24" s="1"/>
  <c r="AD52"/>
  <c r="R24" s="1"/>
  <c r="D20" i="24" s="1"/>
  <c r="AC52" i="7"/>
  <c r="Q24" s="1"/>
  <c r="AB52"/>
  <c r="AA52"/>
  <c r="O24" s="1"/>
  <c r="AJ51"/>
  <c r="AI51"/>
  <c r="AH51"/>
  <c r="AG51"/>
  <c r="AQ47"/>
  <c r="AP47"/>
  <c r="AJ50"/>
  <c r="AI50"/>
  <c r="AH50"/>
  <c r="X49"/>
  <c r="W49"/>
  <c r="V49"/>
  <c r="U49"/>
  <c r="AQ46"/>
  <c r="AP46"/>
  <c r="AF49"/>
  <c r="T22" s="1"/>
  <c r="D17" i="26" s="1"/>
  <c r="AE49" i="7"/>
  <c r="S22" s="1"/>
  <c r="AD49"/>
  <c r="R22" s="1"/>
  <c r="D18" i="24" s="1"/>
  <c r="AC49" i="7"/>
  <c r="Q22" s="1"/>
  <c r="AB49"/>
  <c r="AA49"/>
  <c r="O22" s="1"/>
  <c r="X47"/>
  <c r="W47"/>
  <c r="V47"/>
  <c r="U47"/>
  <c r="AQ45"/>
  <c r="AP45"/>
  <c r="AJ48"/>
  <c r="AI48"/>
  <c r="AH48"/>
  <c r="AG48"/>
  <c r="X46"/>
  <c r="W46"/>
  <c r="V46"/>
  <c r="U46"/>
  <c r="AJ47"/>
  <c r="AI47"/>
  <c r="AH47"/>
  <c r="AG47"/>
  <c r="X45"/>
  <c r="W45"/>
  <c r="V45"/>
  <c r="U45"/>
  <c r="AQ43"/>
  <c r="AP43"/>
  <c r="AN48"/>
  <c r="AM48"/>
  <c r="AI46"/>
  <c r="D39" i="9"/>
  <c r="AQ42" i="7"/>
  <c r="AP42"/>
  <c r="AN47"/>
  <c r="AM47"/>
  <c r="T21"/>
  <c r="D16" i="26" s="1"/>
  <c r="S21" i="7"/>
  <c r="R21"/>
  <c r="D17" i="24" s="1"/>
  <c r="Q21" i="7"/>
  <c r="O21"/>
  <c r="X43"/>
  <c r="D39" i="27" s="1"/>
  <c r="W43" i="7"/>
  <c r="V43"/>
  <c r="D39" i="25" s="1"/>
  <c r="U43" i="7"/>
  <c r="AQ41"/>
  <c r="AP41"/>
  <c r="AN46"/>
  <c r="AM46"/>
  <c r="AI44"/>
  <c r="AG44"/>
  <c r="X42"/>
  <c r="D38" i="27" s="1"/>
  <c r="W42" i="7"/>
  <c r="V42"/>
  <c r="D38" i="25" s="1"/>
  <c r="U42" i="7"/>
  <c r="AP40"/>
  <c r="AN45"/>
  <c r="AM45"/>
  <c r="AJ43"/>
  <c r="AI43"/>
  <c r="AH43"/>
  <c r="AG43"/>
  <c r="X41"/>
  <c r="D37" i="27" s="1"/>
  <c r="W41" i="7"/>
  <c r="V41"/>
  <c r="D37" i="25" s="1"/>
  <c r="U41" i="7"/>
  <c r="AJ42"/>
  <c r="AI42"/>
  <c r="AH42"/>
  <c r="AG42"/>
  <c r="X40"/>
  <c r="D36" i="27" s="1"/>
  <c r="W40" i="7"/>
  <c r="V40"/>
  <c r="D36" i="25" s="1"/>
  <c r="U40" i="7"/>
  <c r="AN43"/>
  <c r="D39" i="28" s="1"/>
  <c r="AM43" i="7"/>
  <c r="AJ41"/>
  <c r="AI41"/>
  <c r="AH41"/>
  <c r="X39"/>
  <c r="D35" i="27" s="1"/>
  <c r="W39" i="7"/>
  <c r="V39"/>
  <c r="D35" i="25" s="1"/>
  <c r="U39" i="7"/>
  <c r="AN42"/>
  <c r="D38" i="28" s="1"/>
  <c r="AM42" i="7"/>
  <c r="X38"/>
  <c r="D34" i="27" s="1"/>
  <c r="W38" i="7"/>
  <c r="U38"/>
  <c r="AQ29"/>
  <c r="AN41"/>
  <c r="D37" i="28" s="1"/>
  <c r="AM41" i="7"/>
  <c r="X37"/>
  <c r="D33" i="27" s="1"/>
  <c r="W37" i="7"/>
  <c r="V37"/>
  <c r="D33" i="25" s="1"/>
  <c r="U37" i="7"/>
  <c r="AQ34"/>
  <c r="AN40"/>
  <c r="D36" i="28" s="1"/>
  <c r="AM40" i="7"/>
  <c r="D14" i="26"/>
  <c r="D15" i="24"/>
  <c r="X36" i="7"/>
  <c r="D32" i="27" s="1"/>
  <c r="W36" i="7"/>
  <c r="U36"/>
  <c r="AQ28"/>
  <c r="AP28"/>
  <c r="AN39"/>
  <c r="D35" i="28" s="1"/>
  <c r="AM39" i="7"/>
  <c r="AJ29"/>
  <c r="AI29"/>
  <c r="AH29"/>
  <c r="AG29"/>
  <c r="X35"/>
  <c r="D31" i="27" s="1"/>
  <c r="W35" i="7"/>
  <c r="V35"/>
  <c r="D31" i="25" s="1"/>
  <c r="U35" i="7"/>
  <c r="AQ35"/>
  <c r="AM38"/>
  <c r="X34"/>
  <c r="D30" i="27" s="1"/>
  <c r="W34" i="7"/>
  <c r="V34"/>
  <c r="D30" i="25" s="1"/>
  <c r="U34" i="7"/>
  <c r="AQ27"/>
  <c r="AP27"/>
  <c r="AN37"/>
  <c r="D33" i="28" s="1"/>
  <c r="AM37" i="7"/>
  <c r="AJ28"/>
  <c r="AI28"/>
  <c r="AH28"/>
  <c r="AG28"/>
  <c r="X33"/>
  <c r="D29" i="27" s="1"/>
  <c r="W33" i="7"/>
  <c r="V33"/>
  <c r="D29" i="25" s="1"/>
  <c r="U33" i="7"/>
  <c r="AQ26"/>
  <c r="AP26"/>
  <c r="AM36"/>
  <c r="AJ35"/>
  <c r="AI35"/>
  <c r="AH35"/>
  <c r="AG35"/>
  <c r="X32"/>
  <c r="D28" i="27" s="1"/>
  <c r="W32" i="7"/>
  <c r="V32"/>
  <c r="D28" i="25" s="1"/>
  <c r="U32" i="7"/>
  <c r="AQ25"/>
  <c r="AP25"/>
  <c r="AN35"/>
  <c r="D31" i="28" s="1"/>
  <c r="AM35" i="7"/>
  <c r="AJ27"/>
  <c r="AI27"/>
  <c r="AH27"/>
  <c r="AG27"/>
  <c r="X31"/>
  <c r="D27" i="27" s="1"/>
  <c r="W31" i="7"/>
  <c r="V31"/>
  <c r="D27" i="25" s="1"/>
  <c r="U31" i="7"/>
  <c r="AQ24"/>
  <c r="AP24"/>
  <c r="AN34"/>
  <c r="D30" i="28" s="1"/>
  <c r="AM34" i="7"/>
  <c r="AJ26"/>
  <c r="AI26"/>
  <c r="AH26"/>
  <c r="AG26"/>
  <c r="X30"/>
  <c r="D26" i="27" s="1"/>
  <c r="W30" i="7"/>
  <c r="V30"/>
  <c r="D26" i="25" s="1"/>
  <c r="U30" i="7"/>
  <c r="AQ33"/>
  <c r="AN33"/>
  <c r="D29" i="28" s="1"/>
  <c r="AM33" i="7"/>
  <c r="AJ25"/>
  <c r="AI25"/>
  <c r="AH25"/>
  <c r="AG25"/>
  <c r="X29"/>
  <c r="D25" i="27" s="1"/>
  <c r="W29" i="7"/>
  <c r="V29"/>
  <c r="D25" i="25" s="1"/>
  <c r="U29" i="7"/>
  <c r="AQ23"/>
  <c r="AP23"/>
  <c r="AN32"/>
  <c r="D28" i="28" s="1"/>
  <c r="AM32" i="7"/>
  <c r="AJ24"/>
  <c r="AI24"/>
  <c r="AH24"/>
  <c r="AG24"/>
  <c r="X28"/>
  <c r="D24" i="27" s="1"/>
  <c r="W28" i="7"/>
  <c r="V28"/>
  <c r="D24" i="25" s="1"/>
  <c r="U28" i="7"/>
  <c r="AQ32"/>
  <c r="AN31"/>
  <c r="D27" i="28" s="1"/>
  <c r="AM31" i="7"/>
  <c r="AJ33"/>
  <c r="AI33"/>
  <c r="AG33"/>
  <c r="X27"/>
  <c r="D23" i="27" s="1"/>
  <c r="W27" i="7"/>
  <c r="V27"/>
  <c r="D23" i="25" s="1"/>
  <c r="U27" i="7"/>
  <c r="AQ36"/>
  <c r="AN30"/>
  <c r="D26" i="28" s="1"/>
  <c r="AM30" i="7"/>
  <c r="AJ23"/>
  <c r="AI23"/>
  <c r="AH23"/>
  <c r="AG23"/>
  <c r="X26"/>
  <c r="D22" i="27" s="1"/>
  <c r="W26" i="7"/>
  <c r="V26"/>
  <c r="D22" i="25" s="1"/>
  <c r="U26" i="7"/>
  <c r="AQ22"/>
  <c r="AP22"/>
  <c r="AN29"/>
  <c r="D25" i="28" s="1"/>
  <c r="AM29" i="7"/>
  <c r="AJ32"/>
  <c r="AI32"/>
  <c r="AQ21"/>
  <c r="AN28"/>
  <c r="D24" i="28" s="1"/>
  <c r="AM28" i="7"/>
  <c r="AJ36"/>
  <c r="AI36"/>
  <c r="AH36"/>
  <c r="AG36"/>
  <c r="AQ20"/>
  <c r="AN27"/>
  <c r="D23" i="28" s="1"/>
  <c r="AM27" i="7"/>
  <c r="AJ22"/>
  <c r="AI22"/>
  <c r="AH22"/>
  <c r="AG22"/>
  <c r="X23"/>
  <c r="D19" i="27" s="1"/>
  <c r="W23" i="7"/>
  <c r="V23"/>
  <c r="D19" i="25" s="1"/>
  <c r="U23" i="7"/>
  <c r="AQ19"/>
  <c r="AN26"/>
  <c r="D22" i="28" s="1"/>
  <c r="AM26" i="7"/>
  <c r="AJ21"/>
  <c r="AI21"/>
  <c r="AH21"/>
  <c r="AG21"/>
  <c r="AQ18"/>
  <c r="AP18"/>
  <c r="AJ20"/>
  <c r="AI20"/>
  <c r="AH20"/>
  <c r="AG20"/>
  <c r="AQ17"/>
  <c r="AP17"/>
  <c r="AJ19"/>
  <c r="AI19"/>
  <c r="AH19"/>
  <c r="AG19"/>
  <c r="AN23"/>
  <c r="D19" i="28" s="1"/>
  <c r="AM23" i="7"/>
  <c r="AJ18"/>
  <c r="AI18"/>
  <c r="AH18"/>
  <c r="AG18"/>
  <c r="X18"/>
  <c r="D14" i="27" s="1"/>
  <c r="W18" i="7"/>
  <c r="V18"/>
  <c r="D14" i="25" s="1"/>
  <c r="U18" i="7"/>
  <c r="AJ17"/>
  <c r="AI17"/>
  <c r="AH17"/>
  <c r="AG17"/>
  <c r="X17"/>
  <c r="D13" i="27" s="1"/>
  <c r="W17" i="7"/>
  <c r="V17"/>
  <c r="D13" i="25" s="1"/>
  <c r="U17" i="7"/>
  <c r="AQ14"/>
  <c r="AP14"/>
  <c r="AI16"/>
  <c r="AQ13"/>
  <c r="AP13"/>
  <c r="AF15"/>
  <c r="T16" s="1"/>
  <c r="D11" i="26" s="1"/>
  <c r="AE15" i="7"/>
  <c r="S16" s="1"/>
  <c r="AD15"/>
  <c r="AC15"/>
  <c r="Q16" s="1"/>
  <c r="AB15"/>
  <c r="P16" s="1"/>
  <c r="D11" i="9" s="1"/>
  <c r="AA15" i="7"/>
  <c r="O16" s="1"/>
  <c r="W15"/>
  <c r="U15"/>
  <c r="X15"/>
  <c r="D11" i="27" s="1"/>
  <c r="AQ12" i="7"/>
  <c r="AP12"/>
  <c r="AN18"/>
  <c r="D14" i="28" s="1"/>
  <c r="AM18" i="7"/>
  <c r="AJ14"/>
  <c r="AI14"/>
  <c r="AH14"/>
  <c r="AG14"/>
  <c r="W14"/>
  <c r="U14"/>
  <c r="X14"/>
  <c r="D10" i="27" s="1"/>
  <c r="AQ11" i="7"/>
  <c r="AP11"/>
  <c r="AN17"/>
  <c r="D13" i="28" s="1"/>
  <c r="AM17" i="7"/>
  <c r="AJ13"/>
  <c r="AI13"/>
  <c r="AH13"/>
  <c r="AG13"/>
  <c r="W13"/>
  <c r="U13"/>
  <c r="V13"/>
  <c r="D9" i="25" s="1"/>
  <c r="AQ10" i="7"/>
  <c r="AP10"/>
  <c r="AJ12"/>
  <c r="AI12"/>
  <c r="AH12"/>
  <c r="AG12"/>
  <c r="AQ9"/>
  <c r="AP9"/>
  <c r="AM15"/>
  <c r="AJ11"/>
  <c r="AI11"/>
  <c r="AH11"/>
  <c r="AG11"/>
  <c r="AQ8"/>
  <c r="AP8"/>
  <c r="AM14"/>
  <c r="AJ10"/>
  <c r="AI10"/>
  <c r="AH10"/>
  <c r="AG10"/>
  <c r="AQ7"/>
  <c r="AP7"/>
  <c r="AJ9"/>
  <c r="AI9"/>
  <c r="AH9"/>
  <c r="AG9"/>
  <c r="AJ8"/>
  <c r="AI8"/>
  <c r="AH8"/>
  <c r="AG8"/>
  <c r="AJ7"/>
  <c r="AI7"/>
  <c r="AH7"/>
  <c r="AG7"/>
  <c r="AN102"/>
  <c r="AM67"/>
  <c r="AA73"/>
  <c r="O74" s="1"/>
  <c r="AQ74"/>
  <c r="AP65"/>
  <c r="AQ65"/>
  <c r="AQ87"/>
  <c r="AQ75"/>
  <c r="AQ76"/>
  <c r="AQ77"/>
  <c r="AQ78"/>
  <c r="AQ79"/>
  <c r="AQ80"/>
  <c r="AQ94"/>
  <c r="AQ90"/>
  <c r="AQ81"/>
  <c r="AQ91"/>
  <c r="AQ82"/>
  <c r="AQ83"/>
  <c r="AQ84"/>
  <c r="AQ85"/>
  <c r="AQ93"/>
  <c r="AQ86"/>
  <c r="AQ92"/>
  <c r="AP80"/>
  <c r="AP81"/>
  <c r="AP82"/>
  <c r="AP83"/>
  <c r="AP84"/>
  <c r="AP85"/>
  <c r="AP86"/>
  <c r="AP74"/>
  <c r="E14" i="26"/>
  <c r="AJ77" i="7"/>
  <c r="AI77"/>
  <c r="AH77"/>
  <c r="AG77"/>
  <c r="AJ76"/>
  <c r="AI76"/>
  <c r="AH76"/>
  <c r="AG76"/>
  <c r="AI75"/>
  <c r="AH75"/>
  <c r="AG75"/>
  <c r="AJ74"/>
  <c r="AI74"/>
  <c r="AH74"/>
  <c r="AG74"/>
  <c r="AF103"/>
  <c r="T79" s="1"/>
  <c r="E16" i="26" s="1"/>
  <c r="AE103" i="7"/>
  <c r="S79" s="1"/>
  <c r="AD103"/>
  <c r="AC103"/>
  <c r="AF73"/>
  <c r="T74" s="1"/>
  <c r="E11" i="26" s="1"/>
  <c r="AE73" i="7"/>
  <c r="S74" s="1"/>
  <c r="AD73"/>
  <c r="R74" s="1"/>
  <c r="E12" i="24" s="1"/>
  <c r="AC73" i="7"/>
  <c r="Q74" s="1"/>
  <c r="AB73"/>
  <c r="AQ72"/>
  <c r="AP72"/>
  <c r="AJ72"/>
  <c r="AI72"/>
  <c r="AH72"/>
  <c r="AG72"/>
  <c r="AQ71"/>
  <c r="AP71"/>
  <c r="AJ71"/>
  <c r="AI71"/>
  <c r="AH71"/>
  <c r="AG71"/>
  <c r="AQ70"/>
  <c r="AP70"/>
  <c r="AJ70"/>
  <c r="AI70"/>
  <c r="AH70"/>
  <c r="AG70"/>
  <c r="AQ69"/>
  <c r="AP69"/>
  <c r="AJ69"/>
  <c r="AI69"/>
  <c r="AH69"/>
  <c r="AG69"/>
  <c r="X107"/>
  <c r="W107"/>
  <c r="V107"/>
  <c r="U107"/>
  <c r="AQ68"/>
  <c r="AP68"/>
  <c r="AJ68"/>
  <c r="AI68"/>
  <c r="AH68"/>
  <c r="AG68"/>
  <c r="X105"/>
  <c r="W105"/>
  <c r="V105"/>
  <c r="U105"/>
  <c r="AJ67"/>
  <c r="AI67"/>
  <c r="AH67"/>
  <c r="AQ67"/>
  <c r="AP67"/>
  <c r="X104"/>
  <c r="W104"/>
  <c r="V104"/>
  <c r="U104"/>
  <c r="AQ66"/>
  <c r="AP66"/>
  <c r="AJ66"/>
  <c r="AI66"/>
  <c r="AH66"/>
  <c r="AG66"/>
  <c r="X103"/>
  <c r="W103"/>
  <c r="U103"/>
  <c r="AM102"/>
  <c r="AJ65"/>
  <c r="AI65"/>
  <c r="AH65"/>
  <c r="AG65"/>
  <c r="E39" i="9"/>
  <c r="AN101" i="7"/>
  <c r="AM101"/>
  <c r="AF114"/>
  <c r="T83" s="1"/>
  <c r="E20" i="26" s="1"/>
  <c r="AE114" i="7"/>
  <c r="S83" s="1"/>
  <c r="AD114"/>
  <c r="R83" s="1"/>
  <c r="E21" i="24" s="1"/>
  <c r="AC114" i="7"/>
  <c r="Q83" s="1"/>
  <c r="AB114"/>
  <c r="AA114"/>
  <c r="X101"/>
  <c r="E39" i="27" s="1"/>
  <c r="W101" i="7"/>
  <c r="V101"/>
  <c r="E39" i="25" s="1"/>
  <c r="U101" i="7"/>
  <c r="AQ112"/>
  <c r="AP112"/>
  <c r="AN100"/>
  <c r="AM100"/>
  <c r="AJ113"/>
  <c r="AI113"/>
  <c r="AH113"/>
  <c r="AG113"/>
  <c r="X100"/>
  <c r="E38" i="27" s="1"/>
  <c r="W100" i="7"/>
  <c r="V100"/>
  <c r="E38" i="25" s="1"/>
  <c r="U100" i="7"/>
  <c r="AQ111"/>
  <c r="AP111"/>
  <c r="AM99"/>
  <c r="AJ112"/>
  <c r="AI112"/>
  <c r="AH112"/>
  <c r="AG112"/>
  <c r="X99"/>
  <c r="E37" i="27" s="1"/>
  <c r="W99" i="7"/>
  <c r="V99"/>
  <c r="E37" i="25" s="1"/>
  <c r="U99" i="7"/>
  <c r="AQ110"/>
  <c r="AP110"/>
  <c r="AI111"/>
  <c r="X98"/>
  <c r="E36" i="27" s="1"/>
  <c r="W98" i="7"/>
  <c r="V98"/>
  <c r="E36" i="25" s="1"/>
  <c r="U98" i="7"/>
  <c r="AN97"/>
  <c r="E39" i="28" s="1"/>
  <c r="AM97" i="7"/>
  <c r="AF110"/>
  <c r="T82" s="1"/>
  <c r="E19" i="26" s="1"/>
  <c r="AE110" i="7"/>
  <c r="S82" s="1"/>
  <c r="AD110"/>
  <c r="R82" s="1"/>
  <c r="E20" i="24" s="1"/>
  <c r="AC110" i="7"/>
  <c r="Q82" s="1"/>
  <c r="AB110"/>
  <c r="AA110"/>
  <c r="W97"/>
  <c r="U97"/>
  <c r="X97"/>
  <c r="E35" i="27" s="1"/>
  <c r="AQ108" i="7"/>
  <c r="AP108"/>
  <c r="AN96"/>
  <c r="E38" i="28" s="1"/>
  <c r="AM96" i="7"/>
  <c r="AJ109"/>
  <c r="AI109"/>
  <c r="AH109"/>
  <c r="AG109"/>
  <c r="X96"/>
  <c r="E34" i="27" s="1"/>
  <c r="W96" i="7"/>
  <c r="U96"/>
  <c r="V96"/>
  <c r="E34" i="25" s="1"/>
  <c r="AQ107" i="7"/>
  <c r="AN95"/>
  <c r="E37" i="28" s="1"/>
  <c r="AM95" i="7"/>
  <c r="AH108"/>
  <c r="AJ108"/>
  <c r="AI108"/>
  <c r="X95"/>
  <c r="E33" i="27" s="1"/>
  <c r="W95" i="7"/>
  <c r="V95"/>
  <c r="E33" i="25" s="1"/>
  <c r="U95" i="7"/>
  <c r="AN94"/>
  <c r="E36" i="28" s="1"/>
  <c r="AM94" i="7"/>
  <c r="AF107"/>
  <c r="AE107"/>
  <c r="S80" s="1"/>
  <c r="AD107"/>
  <c r="R80" s="1"/>
  <c r="E18" i="24" s="1"/>
  <c r="AC107" i="7"/>
  <c r="Q80" s="1"/>
  <c r="AB107"/>
  <c r="P80" s="1"/>
  <c r="AA107"/>
  <c r="O80" s="1"/>
  <c r="W94"/>
  <c r="V94"/>
  <c r="E32" i="25" s="1"/>
  <c r="U94" i="7"/>
  <c r="X94"/>
  <c r="E32" i="27" s="1"/>
  <c r="AQ105" i="7"/>
  <c r="AP105"/>
  <c r="AN93"/>
  <c r="E35" i="28" s="1"/>
  <c r="AM93" i="7"/>
  <c r="AJ106"/>
  <c r="AI106"/>
  <c r="AH106"/>
  <c r="AG106"/>
  <c r="X93"/>
  <c r="E31" i="27" s="1"/>
  <c r="W93" i="7"/>
  <c r="V93"/>
  <c r="E31" i="25" s="1"/>
  <c r="U93" i="7"/>
  <c r="AQ104"/>
  <c r="AP104"/>
  <c r="AM92"/>
  <c r="AJ105"/>
  <c r="AI105"/>
  <c r="AH105"/>
  <c r="AG105"/>
  <c r="W92"/>
  <c r="U92"/>
  <c r="AN88"/>
  <c r="E30" i="28" s="1"/>
  <c r="AQ103" i="7"/>
  <c r="AP103"/>
  <c r="AN91"/>
  <c r="E33" i="28" s="1"/>
  <c r="AM91" i="7"/>
  <c r="AI104"/>
  <c r="W91"/>
  <c r="U91"/>
  <c r="X91"/>
  <c r="E29" i="27" s="1"/>
  <c r="AN87" i="7"/>
  <c r="E29" i="28" s="1"/>
  <c r="AN90" i="7"/>
  <c r="E32" i="28" s="1"/>
  <c r="AM90" i="7"/>
  <c r="X90"/>
  <c r="E28" i="27" s="1"/>
  <c r="W90" i="7"/>
  <c r="V90"/>
  <c r="E28" i="25" s="1"/>
  <c r="U90" i="7"/>
  <c r="AQ101"/>
  <c r="AP101"/>
  <c r="AN89"/>
  <c r="E31" i="28" s="1"/>
  <c r="AM89" i="7"/>
  <c r="AI102"/>
  <c r="AG102"/>
  <c r="X89"/>
  <c r="E27" i="27" s="1"/>
  <c r="W89" i="7"/>
  <c r="V89"/>
  <c r="E27" i="25" s="1"/>
  <c r="U89" i="7"/>
  <c r="AQ100"/>
  <c r="AP100"/>
  <c r="AM88"/>
  <c r="AJ101"/>
  <c r="AI101"/>
  <c r="AH101"/>
  <c r="AG101"/>
  <c r="X88"/>
  <c r="E26" i="27" s="1"/>
  <c r="W88" i="7"/>
  <c r="V88"/>
  <c r="E26" i="25" s="1"/>
  <c r="U88" i="7"/>
  <c r="AQ99"/>
  <c r="AP99"/>
  <c r="AM87"/>
  <c r="AJ100"/>
  <c r="AI100"/>
  <c r="AH100"/>
  <c r="AG100"/>
  <c r="X87"/>
  <c r="E25" i="27" s="1"/>
  <c r="W87" i="7"/>
  <c r="V87"/>
  <c r="E25" i="25" s="1"/>
  <c r="U87" i="7"/>
  <c r="AP98"/>
  <c r="AN86"/>
  <c r="E28" i="28" s="1"/>
  <c r="AM86" i="7"/>
  <c r="AJ99"/>
  <c r="AI99"/>
  <c r="AG99"/>
  <c r="AQ98"/>
  <c r="X86"/>
  <c r="E24" i="27" s="1"/>
  <c r="W86" i="7"/>
  <c r="V86"/>
  <c r="E24" i="25" s="1"/>
  <c r="U86" i="7"/>
  <c r="AN85"/>
  <c r="E27" i="28" s="1"/>
  <c r="AM85" i="7"/>
  <c r="W85"/>
  <c r="V85"/>
  <c r="E23" i="25" s="1"/>
  <c r="U85" i="7"/>
  <c r="AN81"/>
  <c r="E23" i="28" s="1"/>
  <c r="AN84" i="7"/>
  <c r="E26" i="28" s="1"/>
  <c r="AM84" i="7"/>
  <c r="X84"/>
  <c r="E22" i="27" s="1"/>
  <c r="W84" i="7"/>
  <c r="V84"/>
  <c r="E22" i="25" s="1"/>
  <c r="U84" i="7"/>
  <c r="AN83"/>
  <c r="E25" i="28" s="1"/>
  <c r="AM83" i="7"/>
  <c r="AN82"/>
  <c r="E24" i="28" s="1"/>
  <c r="AM82" i="7"/>
  <c r="AJ87"/>
  <c r="AI87"/>
  <c r="AH87"/>
  <c r="AG87"/>
  <c r="AM81"/>
  <c r="AJ92"/>
  <c r="AI92"/>
  <c r="AH92"/>
  <c r="AG92"/>
  <c r="X81"/>
  <c r="E19" i="27" s="1"/>
  <c r="W81" i="7"/>
  <c r="V81"/>
  <c r="E19" i="25" s="1"/>
  <c r="U81" i="7"/>
  <c r="AN80"/>
  <c r="E22" i="28" s="1"/>
  <c r="AM80" i="7"/>
  <c r="AG86"/>
  <c r="AJ93"/>
  <c r="AI93"/>
  <c r="AH93"/>
  <c r="AG93"/>
  <c r="AI85"/>
  <c r="AG85"/>
  <c r="AJ85"/>
  <c r="AN77"/>
  <c r="E19" i="28" s="1"/>
  <c r="AM77" i="7"/>
  <c r="AJ84"/>
  <c r="AI84"/>
  <c r="AG84"/>
  <c r="W76"/>
  <c r="U76"/>
  <c r="X76"/>
  <c r="E14" i="27" s="1"/>
  <c r="AJ83" i="7"/>
  <c r="AI83"/>
  <c r="AH83"/>
  <c r="AG83"/>
  <c r="W75"/>
  <c r="U75"/>
  <c r="X75"/>
  <c r="E13" i="27" s="1"/>
  <c r="AJ82" i="7"/>
  <c r="AI82"/>
  <c r="AH82"/>
  <c r="AG82"/>
  <c r="AI91"/>
  <c r="AH91"/>
  <c r="AG91"/>
  <c r="W73"/>
  <c r="U73"/>
  <c r="V73"/>
  <c r="E11" i="25" s="1"/>
  <c r="AN72" i="7"/>
  <c r="E14" i="28" s="1"/>
  <c r="AM72" i="7"/>
  <c r="AI81"/>
  <c r="AG81"/>
  <c r="W72"/>
  <c r="U72"/>
  <c r="X72"/>
  <c r="E10" i="27" s="1"/>
  <c r="AN71" i="7"/>
  <c r="E13" i="28" s="1"/>
  <c r="AM71" i="7"/>
  <c r="AJ90"/>
  <c r="AI90"/>
  <c r="AG90"/>
  <c r="AH90"/>
  <c r="W71"/>
  <c r="U71"/>
  <c r="X71"/>
  <c r="E9" i="27" s="1"/>
  <c r="AJ94" i="7"/>
  <c r="AI94"/>
  <c r="AH94"/>
  <c r="AG94"/>
  <c r="AN69"/>
  <c r="E11" i="28" s="1"/>
  <c r="AM69" i="7"/>
  <c r="AJ80"/>
  <c r="AI80"/>
  <c r="AH80"/>
  <c r="AG80"/>
  <c r="AM68"/>
  <c r="AJ79"/>
  <c r="AI79"/>
  <c r="AH79"/>
  <c r="AG79"/>
  <c r="AI78"/>
  <c r="AH78"/>
  <c r="AG78"/>
  <c r="AJ78"/>
  <c r="AM134" l="1"/>
  <c r="AM21"/>
  <c r="AM519"/>
  <c r="AM73"/>
  <c r="Q79"/>
  <c r="AI103"/>
  <c r="R79"/>
  <c r="E17" i="24" s="1"/>
  <c r="AJ103" i="7"/>
  <c r="AH103"/>
  <c r="P251"/>
  <c r="H16" i="9" s="1"/>
  <c r="AN38" i="7"/>
  <c r="D34" i="28" s="1"/>
  <c r="V38" i="7"/>
  <c r="D34" i="25" s="1"/>
  <c r="X527" i="7"/>
  <c r="M21" i="27" s="1"/>
  <c r="P523" i="7"/>
  <c r="P302"/>
  <c r="I11" i="9" s="1"/>
  <c r="P470" i="7"/>
  <c r="AI551"/>
  <c r="AP557"/>
  <c r="X364"/>
  <c r="J18" i="27" s="1"/>
  <c r="AG554" i="7"/>
  <c r="P310"/>
  <c r="I19" i="9" s="1"/>
  <c r="E17"/>
  <c r="AH279" i="7"/>
  <c r="AQ557"/>
  <c r="AJ551"/>
  <c r="AI558"/>
  <c r="X25"/>
  <c r="D21" i="27" s="1"/>
  <c r="AJ335" i="7"/>
  <c r="AG275"/>
  <c r="AI492"/>
  <c r="AG389"/>
  <c r="X19"/>
  <c r="D15" i="27" s="1"/>
  <c r="AJ446" i="7"/>
  <c r="W217"/>
  <c r="AH162"/>
  <c r="X217"/>
  <c r="G40" i="27" s="1"/>
  <c r="W364" i="7"/>
  <c r="AI392"/>
  <c r="AJ496"/>
  <c r="AP173"/>
  <c r="AI335"/>
  <c r="W252"/>
  <c r="X419"/>
  <c r="K20" i="27" s="1"/>
  <c r="AG223" i="7"/>
  <c r="AJ226"/>
  <c r="X141"/>
  <c r="F20" i="27" s="1"/>
  <c r="AH286" i="7"/>
  <c r="AQ55"/>
  <c r="AH335"/>
  <c r="AH439"/>
  <c r="V416"/>
  <c r="K17" i="25" s="1"/>
  <c r="R308" i="7"/>
  <c r="I18" i="24" s="1"/>
  <c r="R197" i="7"/>
  <c r="G20" i="24" s="1"/>
  <c r="AP286" i="7"/>
  <c r="AP275"/>
  <c r="AH389"/>
  <c r="V307"/>
  <c r="I17" i="25" s="1"/>
  <c r="AG496" i="7"/>
  <c r="W367"/>
  <c r="AI389"/>
  <c r="X307"/>
  <c r="I17" i="27" s="1"/>
  <c r="AG356" i="7"/>
  <c r="AI279"/>
  <c r="U526"/>
  <c r="AG166"/>
  <c r="AJ169"/>
  <c r="AQ225"/>
  <c r="AH396"/>
  <c r="AG439"/>
  <c r="AN511"/>
  <c r="M9" i="28" s="1"/>
  <c r="AJ15" i="7"/>
  <c r="W138"/>
  <c r="AQ393"/>
  <c r="O416"/>
  <c r="U416" s="1"/>
  <c r="AH499"/>
  <c r="V527"/>
  <c r="M21" i="25" s="1"/>
  <c r="AH551" i="7"/>
  <c r="AJ554"/>
  <c r="AM194"/>
  <c r="AM248"/>
  <c r="AJ162"/>
  <c r="AI173"/>
  <c r="AG335"/>
  <c r="Q366"/>
  <c r="U366" s="1"/>
  <c r="AP450"/>
  <c r="O364"/>
  <c r="U364" s="1"/>
  <c r="U21"/>
  <c r="AG45"/>
  <c r="Q255"/>
  <c r="AM251" s="1"/>
  <c r="P473"/>
  <c r="AN469" s="1"/>
  <c r="L20" i="28" s="1"/>
  <c r="AG499" i="7"/>
  <c r="P197"/>
  <c r="G19" i="9" s="1"/>
  <c r="R255" i="7"/>
  <c r="H21" i="24" s="1"/>
  <c r="O471" i="7"/>
  <c r="AP497"/>
  <c r="U311"/>
  <c r="AQ386"/>
  <c r="L18" i="24"/>
  <c r="S251" i="7"/>
  <c r="AM247" s="1"/>
  <c r="AP386"/>
  <c r="AQ550"/>
  <c r="AQ51"/>
  <c r="H15" i="27"/>
  <c r="H15" i="28"/>
  <c r="H39" i="9"/>
  <c r="AN415" i="7"/>
  <c r="K20" i="28" s="1"/>
  <c r="P524" i="7"/>
  <c r="M17" i="9" s="1"/>
  <c r="AP229" i="7"/>
  <c r="AH331"/>
  <c r="AP342"/>
  <c r="AI356"/>
  <c r="X417"/>
  <c r="K18" i="27" s="1"/>
  <c r="W419" i="7"/>
  <c r="X470"/>
  <c r="L17" i="27" s="1"/>
  <c r="R524" i="7"/>
  <c r="M18" i="24" s="1"/>
  <c r="V526" i="7"/>
  <c r="M20" i="25" s="1"/>
  <c r="AQ553" i="7"/>
  <c r="U197"/>
  <c r="W16"/>
  <c r="AJ52"/>
  <c r="P138"/>
  <c r="U161"/>
  <c r="AJ166"/>
  <c r="AH230"/>
  <c r="AG392"/>
  <c r="AP500"/>
  <c r="AI503"/>
  <c r="W526"/>
  <c r="AM523"/>
  <c r="AG551"/>
  <c r="AI554"/>
  <c r="AH282"/>
  <c r="AP279"/>
  <c r="AH450"/>
  <c r="Q470"/>
  <c r="W470" s="1"/>
  <c r="AQ493"/>
  <c r="U24"/>
  <c r="W44"/>
  <c r="AQ218"/>
  <c r="AP15"/>
  <c r="X44"/>
  <c r="D40" i="27" s="1"/>
  <c r="AP55" i="7"/>
  <c r="G15" i="27"/>
  <c r="U251" i="7"/>
  <c r="AG301"/>
  <c r="AJ331"/>
  <c r="AI342"/>
  <c r="AJ356"/>
  <c r="AJ385"/>
  <c r="AP446"/>
  <c r="AN460"/>
  <c r="L11" i="28" s="1"/>
  <c r="AJ492" i="7"/>
  <c r="AH503"/>
  <c r="X133"/>
  <c r="F12" i="27" s="1"/>
  <c r="AI282" i="7"/>
  <c r="AP338"/>
  <c r="AQ446"/>
  <c r="AP245"/>
  <c r="W302"/>
  <c r="W310"/>
  <c r="AI450"/>
  <c r="AI56"/>
  <c r="AH132"/>
  <c r="AP225"/>
  <c r="AJ282"/>
  <c r="AJ338"/>
  <c r="AG342"/>
  <c r="V367"/>
  <c r="J21" i="25" s="1"/>
  <c r="AJ410" i="7"/>
  <c r="AI446"/>
  <c r="AG464"/>
  <c r="AG517"/>
  <c r="AI52"/>
  <c r="AH226"/>
  <c r="AM307"/>
  <c r="AI443"/>
  <c r="AM469"/>
  <c r="AI499"/>
  <c r="U523"/>
  <c r="W141"/>
  <c r="AI230"/>
  <c r="AJ245"/>
  <c r="AP393"/>
  <c r="AJ443"/>
  <c r="X473"/>
  <c r="L20" i="27" s="1"/>
  <c r="X526" i="7"/>
  <c r="M20" i="27" s="1"/>
  <c r="AG558" i="7"/>
  <c r="W133"/>
  <c r="AQ188"/>
  <c r="AM193"/>
  <c r="AN194"/>
  <c r="G21" i="28" s="1"/>
  <c r="W307" i="7"/>
  <c r="Q358"/>
  <c r="W358" s="1"/>
  <c r="AJ389"/>
  <c r="AJ392"/>
  <c r="AQ439"/>
  <c r="AH558"/>
  <c r="AI49"/>
  <c r="AH166"/>
  <c r="AI226"/>
  <c r="AG230"/>
  <c r="AI301"/>
  <c r="X310"/>
  <c r="I20" i="27" s="1"/>
  <c r="X363" i="7"/>
  <c r="J17" i="27" s="1"/>
  <c r="AQ44" i="7"/>
  <c r="AJ49"/>
  <c r="U138"/>
  <c r="X139"/>
  <c r="F18" i="27" s="1"/>
  <c r="W142" i="7"/>
  <c r="AI166"/>
  <c r="V217"/>
  <c r="G40" i="25" s="1"/>
  <c r="AJ439" i="7"/>
  <c r="V470"/>
  <c r="L17" i="25" s="1"/>
  <c r="AG492" i="7"/>
  <c r="J15" i="28"/>
  <c r="J15" i="27"/>
  <c r="W411" i="7"/>
  <c r="F19" i="9"/>
  <c r="V141" i="7"/>
  <c r="F20" i="25" s="1"/>
  <c r="W474" i="7"/>
  <c r="AQ500"/>
  <c r="W102"/>
  <c r="X22"/>
  <c r="D18" i="27" s="1"/>
  <c r="P24" i="7"/>
  <c r="AN24" s="1"/>
  <c r="D20" i="28" s="1"/>
  <c r="AN36" i="7"/>
  <c r="D32" i="28" s="1"/>
  <c r="AG52" i="7"/>
  <c r="V142"/>
  <c r="F21" i="25" s="1"/>
  <c r="F20" i="9"/>
  <c r="AP169" i="7"/>
  <c r="AI188"/>
  <c r="AJ223"/>
  <c r="W246"/>
  <c r="Q363"/>
  <c r="AM359" s="1"/>
  <c r="T411"/>
  <c r="O419"/>
  <c r="U419" s="1"/>
  <c r="AP464"/>
  <c r="X474"/>
  <c r="L21" i="27" s="1"/>
  <c r="W518" i="7"/>
  <c r="X21"/>
  <c r="D17" i="27" s="1"/>
  <c r="W24" i="7"/>
  <c r="P25"/>
  <c r="AN25" s="1"/>
  <c r="D21" i="28" s="1"/>
  <c r="X251" i="7"/>
  <c r="H17" i="27" s="1"/>
  <c r="AG282" i="7"/>
  <c r="AN295"/>
  <c r="I9" i="28" s="1"/>
  <c r="AH392" i="7"/>
  <c r="AG410"/>
  <c r="AP409"/>
  <c r="AI464"/>
  <c r="S471"/>
  <c r="W473"/>
  <c r="AQ516"/>
  <c r="AP516"/>
  <c r="X24"/>
  <c r="D20" i="27" s="1"/>
  <c r="W25" i="7"/>
  <c r="V36"/>
  <c r="D32" i="25" s="1"/>
  <c r="AQ40" i="7"/>
  <c r="AH49"/>
  <c r="AI132"/>
  <c r="T189"/>
  <c r="G11" i="26" s="1"/>
  <c r="AG245" i="7"/>
  <c r="W254"/>
  <c r="AG279"/>
  <c r="AQ286"/>
  <c r="W311"/>
  <c r="AH342"/>
  <c r="AQ356"/>
  <c r="R358"/>
  <c r="J12" i="24" s="1"/>
  <c r="AM363" i="7"/>
  <c r="AH410"/>
  <c r="AQ409"/>
  <c r="AG443"/>
  <c r="AJ464"/>
  <c r="AN489"/>
  <c r="L40" i="28" s="1"/>
  <c r="AM522" i="7"/>
  <c r="AG15"/>
  <c r="AP162"/>
  <c r="AQ173"/>
  <c r="W195"/>
  <c r="AI245"/>
  <c r="AP331"/>
  <c r="AI410"/>
  <c r="AH443"/>
  <c r="AH517"/>
  <c r="AN126"/>
  <c r="F9" i="28" s="1"/>
  <c r="AI15" i="7"/>
  <c r="AH52"/>
  <c r="AP132"/>
  <c r="W161"/>
  <c r="AG169"/>
  <c r="AN184"/>
  <c r="G11" i="28" s="1"/>
  <c r="W189" i="7"/>
  <c r="O194"/>
  <c r="U194" s="1"/>
  <c r="X195"/>
  <c r="G18" i="27" s="1"/>
  <c r="AG226" i="7"/>
  <c r="X302"/>
  <c r="I12" i="27" s="1"/>
  <c r="AG338" i="7"/>
  <c r="AQ342"/>
  <c r="AG385"/>
  <c r="AM470"/>
  <c r="AH492"/>
  <c r="AI517"/>
  <c r="W527"/>
  <c r="O25"/>
  <c r="AM25" s="1"/>
  <c r="AM70"/>
  <c r="AP44"/>
  <c r="V44"/>
  <c r="D40" i="25" s="1"/>
  <c r="AG56" i="7"/>
  <c r="AQ132"/>
  <c r="AI162"/>
  <c r="X161"/>
  <c r="F40" i="27" s="1"/>
  <c r="AH169" i="7"/>
  <c r="AQ169"/>
  <c r="AJ188"/>
  <c r="AP188"/>
  <c r="AN190"/>
  <c r="G17" i="28" s="1"/>
  <c r="W197" i="7"/>
  <c r="AJ279"/>
  <c r="AP301"/>
  <c r="U307"/>
  <c r="AI331"/>
  <c r="AH338"/>
  <c r="AP390"/>
  <c r="V419"/>
  <c r="K20" i="25" s="1"/>
  <c r="U473" i="7"/>
  <c r="AJ517"/>
  <c r="D9" i="28"/>
  <c r="X518" i="7"/>
  <c r="M12" i="27" s="1"/>
  <c r="AH56" i="7"/>
  <c r="AG132"/>
  <c r="P139"/>
  <c r="AN135" s="1"/>
  <c r="F18" i="28" s="1"/>
  <c r="U141" i="7"/>
  <c r="AI169"/>
  <c r="AG173"/>
  <c r="AQ282"/>
  <c r="AQ301"/>
  <c r="AI338"/>
  <c r="AQ338"/>
  <c r="AG446"/>
  <c r="AQ450"/>
  <c r="AQ229"/>
  <c r="AQ275"/>
  <c r="P308"/>
  <c r="U310"/>
  <c r="AP356"/>
  <c r="AP439"/>
  <c r="AH446"/>
  <c r="AP546"/>
  <c r="AJ132"/>
  <c r="AQ162"/>
  <c r="AG188"/>
  <c r="W198"/>
  <c r="AH223"/>
  <c r="AH301"/>
  <c r="AQ331"/>
  <c r="AH496"/>
  <c r="AQ546"/>
  <c r="AH554"/>
  <c r="AP553"/>
  <c r="W22"/>
  <c r="AI45"/>
  <c r="X138"/>
  <c r="F17" i="27" s="1"/>
  <c r="O142" i="7"/>
  <c r="AQ166"/>
  <c r="AH188"/>
  <c r="V198"/>
  <c r="G21" i="25" s="1"/>
  <c r="AI223" i="7"/>
  <c r="AQ245"/>
  <c r="AJ275"/>
  <c r="AJ301"/>
  <c r="AM303"/>
  <c r="AQ335"/>
  <c r="P363"/>
  <c r="AG450"/>
  <c r="X465"/>
  <c r="L12" i="27" s="1"/>
  <c r="AP493" i="7"/>
  <c r="AI496"/>
  <c r="AJ499"/>
  <c r="AN297"/>
  <c r="I11" i="28" s="1"/>
  <c r="AN68" i="7"/>
  <c r="E10" i="28" s="1"/>
  <c r="AN406" i="7"/>
  <c r="K11" i="28" s="1"/>
  <c r="AN15" i="7"/>
  <c r="D11" i="28" s="1"/>
  <c r="X245" i="7"/>
  <c r="H11" i="27" s="1"/>
  <c r="AN353" i="7"/>
  <c r="J11" i="28" s="1"/>
  <c r="V130" i="7"/>
  <c r="F9" i="25" s="1"/>
  <c r="V515" i="7"/>
  <c r="M9" i="25" s="1"/>
  <c r="AN128" i="7"/>
  <c r="F11" i="28" s="1"/>
  <c r="AN513" i="7"/>
  <c r="M11" i="28" s="1"/>
  <c r="V161" i="7"/>
  <c r="F40" i="25" s="1"/>
  <c r="F39" i="9"/>
  <c r="V186" i="7"/>
  <c r="G9" i="25" s="1"/>
  <c r="V408" i="7"/>
  <c r="K9" i="25" s="1"/>
  <c r="V464" i="7"/>
  <c r="L11" i="25" s="1"/>
  <c r="V299" i="7"/>
  <c r="I9" i="25" s="1"/>
  <c r="X408" i="7"/>
  <c r="K9" i="27" s="1"/>
  <c r="X462" i="7"/>
  <c r="L9" i="27" s="1"/>
  <c r="X357" i="7"/>
  <c r="J11" i="27" s="1"/>
  <c r="D8" i="9"/>
  <c r="P21" i="7"/>
  <c r="AQ15"/>
  <c r="AH15"/>
  <c r="AM514"/>
  <c r="U518"/>
  <c r="AN514"/>
  <c r="M12" i="28" s="1"/>
  <c r="V518" i="7"/>
  <c r="M12" i="25" s="1"/>
  <c r="W523" i="7"/>
  <c r="X523"/>
  <c r="M17" i="27" s="1"/>
  <c r="AN523" i="7"/>
  <c r="M21" i="28" s="1"/>
  <c r="V516" i="7"/>
  <c r="M10" i="25" s="1"/>
  <c r="O524" i="7"/>
  <c r="AP550"/>
  <c r="V517"/>
  <c r="M11" i="25" s="1"/>
  <c r="AN512" i="7"/>
  <c r="M10" i="28" s="1"/>
  <c r="Q524" i="7"/>
  <c r="W524" s="1"/>
  <c r="AM542"/>
  <c r="AJ558"/>
  <c r="M15" i="24"/>
  <c r="AN522" i="7"/>
  <c r="M20" i="28" s="1"/>
  <c r="AN542" i="7"/>
  <c r="M40" i="28" s="1"/>
  <c r="U527" i="7"/>
  <c r="AN461"/>
  <c r="L12" i="28" s="1"/>
  <c r="V465" i="7"/>
  <c r="L12" i="25" s="1"/>
  <c r="W465" i="7"/>
  <c r="U465"/>
  <c r="AM461"/>
  <c r="V474"/>
  <c r="L21" i="25" s="1"/>
  <c r="AN470" i="7"/>
  <c r="L21" i="28" s="1"/>
  <c r="AH464" i="7"/>
  <c r="AQ464"/>
  <c r="AG503"/>
  <c r="V463"/>
  <c r="L10" i="25" s="1"/>
  <c r="P471" i="7"/>
  <c r="L17" i="9" s="1"/>
  <c r="AQ497" i="7"/>
  <c r="AN459"/>
  <c r="L10" i="28" s="1"/>
  <c r="Q471" i="7"/>
  <c r="AM489"/>
  <c r="AJ503"/>
  <c r="L15" i="24"/>
  <c r="U474" i="7"/>
  <c r="AM407"/>
  <c r="U411"/>
  <c r="V411"/>
  <c r="K12" i="25" s="1"/>
  <c r="AN412" i="7"/>
  <c r="K17" i="28" s="1"/>
  <c r="W416" i="7"/>
  <c r="X416"/>
  <c r="K17" i="27" s="1"/>
  <c r="V409" i="7"/>
  <c r="K10" i="25" s="1"/>
  <c r="O417" i="7"/>
  <c r="AP443"/>
  <c r="P417"/>
  <c r="K17" i="9" s="1"/>
  <c r="AQ443" i="7"/>
  <c r="K14" i="9"/>
  <c r="AN405" i="7"/>
  <c r="K10" i="28" s="1"/>
  <c r="W417" i="7"/>
  <c r="Q420"/>
  <c r="W420" s="1"/>
  <c r="AM435"/>
  <c r="AI439"/>
  <c r="AJ450"/>
  <c r="X410"/>
  <c r="K11" i="27" s="1"/>
  <c r="K15" i="24"/>
  <c r="R420" i="7"/>
  <c r="K21" i="24" s="1"/>
  <c r="AN435" i="7"/>
  <c r="K40" i="28" s="1"/>
  <c r="X367" i="7"/>
  <c r="J21" i="27" s="1"/>
  <c r="AN363" i="7"/>
  <c r="J21" i="28" s="1"/>
  <c r="V355" i="7"/>
  <c r="J9" i="25" s="1"/>
  <c r="AH356" i="7"/>
  <c r="T366"/>
  <c r="AG396"/>
  <c r="X355"/>
  <c r="J9" i="27" s="1"/>
  <c r="J17" i="9"/>
  <c r="V366" i="7"/>
  <c r="J20" i="25" s="1"/>
  <c r="AH385" i="7"/>
  <c r="AQ390"/>
  <c r="AI396"/>
  <c r="AN352"/>
  <c r="J10" i="28" s="1"/>
  <c r="X356" i="7"/>
  <c r="J10" i="27" s="1"/>
  <c r="AM382" i="7"/>
  <c r="AI385"/>
  <c r="AJ396"/>
  <c r="AN382"/>
  <c r="J40" i="28" s="1"/>
  <c r="U367" i="7"/>
  <c r="AM298"/>
  <c r="U302"/>
  <c r="AN303"/>
  <c r="I17" i="28" s="1"/>
  <c r="V300" i="7"/>
  <c r="I10" i="25" s="1"/>
  <c r="O308" i="7"/>
  <c r="AG331"/>
  <c r="AP335"/>
  <c r="V301"/>
  <c r="I11" i="25" s="1"/>
  <c r="AN296" i="7"/>
  <c r="I10" i="28" s="1"/>
  <c r="AM306" i="7"/>
  <c r="Q308"/>
  <c r="W308" s="1"/>
  <c r="AM326"/>
  <c r="AJ342"/>
  <c r="I15" i="24"/>
  <c r="R311" i="7"/>
  <c r="I21" i="24" s="1"/>
  <c r="AN326" i="7"/>
  <c r="I40" i="28" s="1"/>
  <c r="AM242" i="7"/>
  <c r="U246"/>
  <c r="R246"/>
  <c r="H12" i="24" s="1"/>
  <c r="AP282" i="7"/>
  <c r="V243"/>
  <c r="H9" i="25" s="1"/>
  <c r="AH245" i="7"/>
  <c r="T254"/>
  <c r="AG286"/>
  <c r="P252"/>
  <c r="H17" i="9" s="1"/>
  <c r="V254" i="7"/>
  <c r="H20" i="25" s="1"/>
  <c r="AH275" i="7"/>
  <c r="AQ279"/>
  <c r="AI286"/>
  <c r="AN240"/>
  <c r="H10" i="28" s="1"/>
  <c r="X244" i="7"/>
  <c r="H10" i="27" s="1"/>
  <c r="AM270" i="7"/>
  <c r="AI275"/>
  <c r="AJ286"/>
  <c r="R252"/>
  <c r="H18" i="24" s="1"/>
  <c r="AN270" i="7"/>
  <c r="H40" i="28" s="1"/>
  <c r="U252" i="7"/>
  <c r="O254"/>
  <c r="AM185"/>
  <c r="U189"/>
  <c r="X194"/>
  <c r="G17" i="27" s="1"/>
  <c r="S194" i="7"/>
  <c r="R189"/>
  <c r="G12" i="24" s="1"/>
  <c r="X198" i="7"/>
  <c r="G21" i="27" s="1"/>
  <c r="V187" i="7"/>
  <c r="G10" i="25" s="1"/>
  <c r="O195" i="7"/>
  <c r="AP222"/>
  <c r="V188"/>
  <c r="G11" i="25" s="1"/>
  <c r="P195" i="7"/>
  <c r="G17" i="9" s="1"/>
  <c r="AQ222" i="7"/>
  <c r="AN183"/>
  <c r="G10" i="28" s="1"/>
  <c r="AM213" i="7"/>
  <c r="AJ230"/>
  <c r="AN213"/>
  <c r="G40" i="28" s="1"/>
  <c r="U198" i="7"/>
  <c r="AM129"/>
  <c r="U133"/>
  <c r="X142"/>
  <c r="F21" i="27" s="1"/>
  <c r="AN129" i="7"/>
  <c r="F12" i="28" s="1"/>
  <c r="V133" i="7"/>
  <c r="F12" i="25" s="1"/>
  <c r="AN138" i="7"/>
  <c r="F21" i="28" s="1"/>
  <c r="V131" i="7"/>
  <c r="F10" i="25" s="1"/>
  <c r="O139" i="7"/>
  <c r="AG162"/>
  <c r="AP166"/>
  <c r="AH173"/>
  <c r="V132"/>
  <c r="F11" i="25" s="1"/>
  <c r="AN127" i="7"/>
  <c r="F10" i="28" s="1"/>
  <c r="AM137" i="7"/>
  <c r="Q139"/>
  <c r="W139" s="1"/>
  <c r="AM157"/>
  <c r="AJ173"/>
  <c r="F15" i="24"/>
  <c r="AN137" i="7"/>
  <c r="F20" i="28" s="1"/>
  <c r="AN157" i="7"/>
  <c r="F40" i="28" s="1"/>
  <c r="AM22" i="7"/>
  <c r="U22"/>
  <c r="U16"/>
  <c r="AM16"/>
  <c r="R16"/>
  <c r="D12" i="24" s="1"/>
  <c r="AP51" i="7"/>
  <c r="X13"/>
  <c r="D9" i="27" s="1"/>
  <c r="V15" i="7"/>
  <c r="D11" i="25" s="1"/>
  <c r="D14" i="9"/>
  <c r="P22" i="7"/>
  <c r="D17" i="9" s="1"/>
  <c r="AQ48" i="7"/>
  <c r="V14"/>
  <c r="D10" i="25" s="1"/>
  <c r="AN14" i="7"/>
  <c r="D10" i="28" s="1"/>
  <c r="W19" i="7"/>
  <c r="AM24"/>
  <c r="W21"/>
  <c r="AM44"/>
  <c r="U44"/>
  <c r="AJ56"/>
  <c r="AP48"/>
  <c r="AN44"/>
  <c r="D40" i="28" s="1"/>
  <c r="AG49" i="7"/>
  <c r="U102"/>
  <c r="AN67"/>
  <c r="E9" i="28" s="1"/>
  <c r="X73" i="7"/>
  <c r="E11" i="27" s="1"/>
  <c r="V72" i="7"/>
  <c r="E10" i="25" s="1"/>
  <c r="AQ73" i="7"/>
  <c r="AQ109"/>
  <c r="AM98"/>
  <c r="AH114"/>
  <c r="P82"/>
  <c r="AG110"/>
  <c r="AQ102"/>
  <c r="W80"/>
  <c r="AG103"/>
  <c r="AQ106"/>
  <c r="AQ113"/>
  <c r="AJ107"/>
  <c r="U80"/>
  <c r="AM76"/>
  <c r="V80"/>
  <c r="E18" i="25" s="1"/>
  <c r="W79" i="7"/>
  <c r="X83"/>
  <c r="E21" i="27" s="1"/>
  <c r="T80" i="7"/>
  <c r="P83"/>
  <c r="V83" s="1"/>
  <c r="E21" i="25" s="1"/>
  <c r="AJ114" i="7"/>
  <c r="W83"/>
  <c r="AG114"/>
  <c r="AI114"/>
  <c r="AJ110"/>
  <c r="AP109"/>
  <c r="AI110"/>
  <c r="O82"/>
  <c r="AP106"/>
  <c r="AI107"/>
  <c r="X74"/>
  <c r="E12" i="27" s="1"/>
  <c r="AJ73" i="7"/>
  <c r="W74"/>
  <c r="P74"/>
  <c r="E11" i="9" s="1"/>
  <c r="X79" i="7"/>
  <c r="E17" i="27" s="1"/>
  <c r="O79" i="7"/>
  <c r="V102"/>
  <c r="E40" i="25" s="1"/>
  <c r="X102" i="7"/>
  <c r="E40" i="27" s="1"/>
  <c r="AN98" i="7"/>
  <c r="E40" i="28" s="1"/>
  <c r="AH81" i="7"/>
  <c r="AH84"/>
  <c r="AP102"/>
  <c r="AN92"/>
  <c r="E34" i="28" s="1"/>
  <c r="AP107" i="7"/>
  <c r="V103"/>
  <c r="AJ81"/>
  <c r="AP113"/>
  <c r="AH86"/>
  <c r="AH99"/>
  <c r="AG107"/>
  <c r="AH110"/>
  <c r="V71"/>
  <c r="E9" i="25" s="1"/>
  <c r="AJ91" i="7"/>
  <c r="AI86"/>
  <c r="O83"/>
  <c r="AM79" s="1"/>
  <c r="X85"/>
  <c r="E23" i="27" s="1"/>
  <c r="V92" i="7"/>
  <c r="E30" i="25" s="1"/>
  <c r="AH107" i="7"/>
  <c r="AG67"/>
  <c r="V75"/>
  <c r="E13" i="25" s="1"/>
  <c r="AJ86" i="7"/>
  <c r="V91"/>
  <c r="E29" i="25" s="1"/>
  <c r="V97" i="7"/>
  <c r="E35" i="25" s="1"/>
  <c r="AN99" i="7"/>
  <c r="X92"/>
  <c r="E30" i="27" s="1"/>
  <c r="V76" i="7"/>
  <c r="E14" i="25" s="1"/>
  <c r="AH85" i="7"/>
  <c r="X82"/>
  <c r="E20" i="27" s="1"/>
  <c r="AH73" i="7"/>
  <c r="P79"/>
  <c r="E16" i="9" s="1"/>
  <c r="AI73" i="7"/>
  <c r="AN247" l="1"/>
  <c r="H17" i="28" s="1"/>
  <c r="N9"/>
  <c r="L16" i="9"/>
  <c r="AN466" i="7"/>
  <c r="L17" i="28" s="1"/>
  <c r="AN21" i="7"/>
  <c r="D17" i="28" s="1"/>
  <c r="D16" i="9"/>
  <c r="AN519" i="7"/>
  <c r="M17" i="28" s="1"/>
  <c r="M16" i="9"/>
  <c r="F16"/>
  <c r="AN134" i="7"/>
  <c r="F17" i="28" s="1"/>
  <c r="J16" i="9"/>
  <c r="AN359" i="7"/>
  <c r="J17" i="28" s="1"/>
  <c r="AM466" i="7"/>
  <c r="N17" i="27"/>
  <c r="N15" i="24"/>
  <c r="O15" s="1"/>
  <c r="N9" i="25"/>
  <c r="AN298" i="7"/>
  <c r="I12" i="28" s="1"/>
  <c r="V251" i="7"/>
  <c r="H17" i="25" s="1"/>
  <c r="AN407" i="7"/>
  <c r="K12" i="28" s="1"/>
  <c r="K11" i="26"/>
  <c r="AN362" i="7"/>
  <c r="J20" i="28" s="1"/>
  <c r="J19" i="26"/>
  <c r="X254" i="7"/>
  <c r="H20" i="27" s="1"/>
  <c r="H19" i="26"/>
  <c r="AN76" i="7"/>
  <c r="E18" i="28" s="1"/>
  <c r="E17" i="26"/>
  <c r="V523" i="7"/>
  <c r="M17" i="25" s="1"/>
  <c r="X420" i="7"/>
  <c r="K21" i="27" s="1"/>
  <c r="X358" i="7"/>
  <c r="J12" i="27" s="1"/>
  <c r="X471" i="7"/>
  <c r="L18" i="27" s="1"/>
  <c r="X524" i="7"/>
  <c r="M18" i="27" s="1"/>
  <c r="K15"/>
  <c r="X311" i="7"/>
  <c r="I21" i="27" s="1"/>
  <c r="X308" i="7"/>
  <c r="I18" i="27" s="1"/>
  <c r="I15"/>
  <c r="X252" i="7"/>
  <c r="H18" i="27" s="1"/>
  <c r="X197" i="7"/>
  <c r="G20" i="27" s="1"/>
  <c r="X246" i="7"/>
  <c r="H12" i="27" s="1"/>
  <c r="X255" i="7"/>
  <c r="H21" i="27" s="1"/>
  <c r="AN306" i="7"/>
  <c r="I20" i="28" s="1"/>
  <c r="V310" i="7"/>
  <c r="I20" i="25" s="1"/>
  <c r="V302" i="7"/>
  <c r="I12" i="25" s="1"/>
  <c r="F15" i="27"/>
  <c r="X16" i="7"/>
  <c r="D12" i="27" s="1"/>
  <c r="AM190" i="7"/>
  <c r="AM362"/>
  <c r="AM412"/>
  <c r="AN304"/>
  <c r="I18" i="28" s="1"/>
  <c r="V524" i="7"/>
  <c r="M18" i="25" s="1"/>
  <c r="W251" i="7"/>
  <c r="V358"/>
  <c r="J12" i="25" s="1"/>
  <c r="V197" i="7"/>
  <c r="G20" i="25" s="1"/>
  <c r="AM415" i="7"/>
  <c r="AN193"/>
  <c r="G20" i="28" s="1"/>
  <c r="X411" i="7"/>
  <c r="K12" i="27" s="1"/>
  <c r="AN251" i="7"/>
  <c r="H21" i="28" s="1"/>
  <c r="U358" i="7"/>
  <c r="AM354"/>
  <c r="W255"/>
  <c r="U255"/>
  <c r="AN250"/>
  <c r="H20" i="28" s="1"/>
  <c r="V473" i="7"/>
  <c r="L20" i="25" s="1"/>
  <c r="L19" i="9"/>
  <c r="W366" i="7"/>
  <c r="U25"/>
  <c r="AM360"/>
  <c r="V138"/>
  <c r="F17" i="25" s="1"/>
  <c r="V308" i="7"/>
  <c r="I18" i="25" s="1"/>
  <c r="I17" i="9"/>
  <c r="V255" i="7"/>
  <c r="H21" i="25" s="1"/>
  <c r="AN520" i="7"/>
  <c r="M18" i="28" s="1"/>
  <c r="U470" i="7"/>
  <c r="V194"/>
  <c r="G17" i="25" s="1"/>
  <c r="AN416" i="7"/>
  <c r="K21" i="28" s="1"/>
  <c r="AN354" i="7"/>
  <c r="J12" i="28" s="1"/>
  <c r="V24" i="7"/>
  <c r="D20" i="25" s="1"/>
  <c r="D19" i="9"/>
  <c r="X189" i="7"/>
  <c r="G12" i="27" s="1"/>
  <c r="W363" i="7"/>
  <c r="U363"/>
  <c r="U142"/>
  <c r="AM138"/>
  <c r="V363"/>
  <c r="J17" i="25" s="1"/>
  <c r="V420" i="7"/>
  <c r="K21" i="25" s="1"/>
  <c r="V21" i="7"/>
  <c r="D17" i="25" s="1"/>
  <c r="AN79" i="7"/>
  <c r="E21" i="28" s="1"/>
  <c r="E20" i="9"/>
  <c r="W471" i="7"/>
  <c r="V139"/>
  <c r="F18" i="25" s="1"/>
  <c r="F17" i="9"/>
  <c r="V25" i="7"/>
  <c r="D21" i="25" s="1"/>
  <c r="D20" i="9"/>
  <c r="E15" i="28"/>
  <c r="AN78" i="7"/>
  <c r="E20" i="28" s="1"/>
  <c r="E19" i="9"/>
  <c r="M15" i="28"/>
  <c r="AM520" i="7"/>
  <c r="U524"/>
  <c r="L15" i="28"/>
  <c r="AM467" i="7"/>
  <c r="V471"/>
  <c r="L18" i="25" s="1"/>
  <c r="AN467" i="7"/>
  <c r="L18" i="28" s="1"/>
  <c r="U471" i="7"/>
  <c r="U420"/>
  <c r="AM416"/>
  <c r="K15" i="28"/>
  <c r="V417" i="7"/>
  <c r="K18" i="25" s="1"/>
  <c r="AN413" i="7"/>
  <c r="K18" i="28" s="1"/>
  <c r="AM413" i="7"/>
  <c r="U417"/>
  <c r="X366"/>
  <c r="J20" i="27" s="1"/>
  <c r="V364" i="7"/>
  <c r="J18" i="25" s="1"/>
  <c r="AN360" i="7"/>
  <c r="J18" i="28" s="1"/>
  <c r="AN307" i="7"/>
  <c r="I21" i="28" s="1"/>
  <c r="V311" i="7"/>
  <c r="I21" i="25" s="1"/>
  <c r="AM304" i="7"/>
  <c r="U308"/>
  <c r="I15" i="28"/>
  <c r="V252" i="7"/>
  <c r="H18" i="25" s="1"/>
  <c r="AN248" i="7"/>
  <c r="H18" i="28" s="1"/>
  <c r="V246" i="7"/>
  <c r="H12" i="25" s="1"/>
  <c r="AN242" i="7"/>
  <c r="H12" i="28" s="1"/>
  <c r="U254" i="7"/>
  <c r="AM250"/>
  <c r="V195"/>
  <c r="G18" i="25" s="1"/>
  <c r="AN191" i="7"/>
  <c r="G18" i="28" s="1"/>
  <c r="W194" i="7"/>
  <c r="G15" i="28"/>
  <c r="V189" i="7"/>
  <c r="G12" i="25" s="1"/>
  <c r="AN185" i="7"/>
  <c r="G12" i="28" s="1"/>
  <c r="AM191" i="7"/>
  <c r="U195"/>
  <c r="AM135"/>
  <c r="U139"/>
  <c r="F15" i="28"/>
  <c r="V16" i="7"/>
  <c r="D12" i="25" s="1"/>
  <c r="AN16" i="7"/>
  <c r="D12" i="28" s="1"/>
  <c r="U19" i="7"/>
  <c r="V22"/>
  <c r="D18" i="25" s="1"/>
  <c r="AN22" i="7"/>
  <c r="D18" i="28" s="1"/>
  <c r="V19" i="7"/>
  <c r="D15" i="25" s="1"/>
  <c r="D15" i="28"/>
  <c r="V82" i="7"/>
  <c r="E20" i="25" s="1"/>
  <c r="AP73" i="7"/>
  <c r="X80"/>
  <c r="E18" i="27" s="1"/>
  <c r="U74" i="7"/>
  <c r="AG73"/>
  <c r="AN70"/>
  <c r="E12" i="28" s="1"/>
  <c r="V74" i="7"/>
  <c r="E12" i="25" s="1"/>
  <c r="AM78" i="7"/>
  <c r="W82"/>
  <c r="U82"/>
  <c r="AM75"/>
  <c r="U79"/>
  <c r="U83"/>
  <c r="O17" i="27" l="1"/>
  <c r="N18"/>
  <c r="V79" i="7"/>
  <c r="E17" i="25" s="1"/>
  <c r="AN75" i="7"/>
  <c r="E17" i="28" s="1"/>
  <c r="N17" s="1"/>
  <c r="E15" i="27"/>
  <c r="O17" i="28" l="1"/>
  <c r="P10"/>
  <c r="P11"/>
  <c r="P12"/>
  <c r="P13"/>
  <c r="P14"/>
  <c r="P15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9"/>
  <c r="P10" i="27"/>
  <c r="P11"/>
  <c r="P12"/>
  <c r="P13"/>
  <c r="P14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9"/>
  <c r="P10" i="25"/>
  <c r="P11"/>
  <c r="P12"/>
  <c r="P13"/>
  <c r="P14"/>
  <c r="P15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9"/>
  <c r="P9" i="26"/>
  <c r="P10"/>
  <c r="P11"/>
  <c r="P12"/>
  <c r="P13"/>
  <c r="P14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8"/>
  <c r="P10" i="24"/>
  <c r="P11"/>
  <c r="P12"/>
  <c r="P13"/>
  <c r="P14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9"/>
  <c r="P10" i="9"/>
  <c r="P11"/>
  <c r="P12"/>
  <c r="P13"/>
  <c r="P14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9"/>
  <c r="O73" i="29" l="1"/>
  <c r="O75" s="1"/>
  <c r="I630" l="1"/>
  <c r="I632" s="1"/>
  <c r="J630"/>
  <c r="J632" s="1"/>
  <c r="K630"/>
  <c r="K632" s="1"/>
  <c r="M630"/>
  <c r="M632" s="1"/>
  <c r="O630"/>
  <c r="O632" s="1"/>
  <c r="P630"/>
  <c r="P632" s="1"/>
  <c r="J565"/>
  <c r="J567" s="1"/>
  <c r="K565"/>
  <c r="K567" s="1"/>
  <c r="L565"/>
  <c r="L567" s="1"/>
  <c r="M565"/>
  <c r="M567" s="1"/>
  <c r="O565"/>
  <c r="O567" s="1"/>
  <c r="I585"/>
  <c r="I587" s="1"/>
  <c r="J585"/>
  <c r="J587" s="1"/>
  <c r="L585"/>
  <c r="L587" s="1"/>
  <c r="M585"/>
  <c r="M587" s="1"/>
  <c r="N585"/>
  <c r="N587" s="1"/>
  <c r="O585"/>
  <c r="O587" s="1"/>
  <c r="P585"/>
  <c r="P587" s="1"/>
  <c r="I528"/>
  <c r="I530" s="1"/>
  <c r="K528"/>
  <c r="K530" s="1"/>
  <c r="L528"/>
  <c r="L530" s="1"/>
  <c r="M528"/>
  <c r="M530" s="1"/>
  <c r="N528"/>
  <c r="N530" s="1"/>
  <c r="O528"/>
  <c r="O530" s="1"/>
  <c r="J521"/>
  <c r="J523" s="1"/>
  <c r="K521"/>
  <c r="K523" s="1"/>
  <c r="L521"/>
  <c r="L523" s="1"/>
  <c r="M521"/>
  <c r="M523" s="1"/>
  <c r="O521"/>
  <c r="O523" s="1"/>
  <c r="P521"/>
  <c r="P523" s="1"/>
  <c r="I466"/>
  <c r="I468" s="1"/>
  <c r="J466"/>
  <c r="J468" s="1"/>
  <c r="M466"/>
  <c r="M468" s="1"/>
  <c r="N466"/>
  <c r="N468" s="1"/>
  <c r="O466"/>
  <c r="O468" s="1"/>
  <c r="D464" i="14"/>
  <c r="D466" s="1"/>
  <c r="E464"/>
  <c r="E466" s="1"/>
  <c r="F464"/>
  <c r="F466" s="1"/>
  <c r="M412" i="29"/>
  <c r="M414" s="1"/>
  <c r="N412"/>
  <c r="N414" s="1"/>
  <c r="O412"/>
  <c r="O414" s="1"/>
  <c r="E410" i="14"/>
  <c r="E412" s="1"/>
  <c r="I306" i="29"/>
  <c r="I308" s="1"/>
  <c r="K306"/>
  <c r="K308" s="1"/>
  <c r="L306"/>
  <c r="L308" s="1"/>
  <c r="N306"/>
  <c r="N308" s="1"/>
  <c r="O306"/>
  <c r="O308" s="1"/>
  <c r="L286"/>
  <c r="L288" s="1"/>
  <c r="M286"/>
  <c r="M288" s="1"/>
  <c r="O286"/>
  <c r="O288" s="1"/>
  <c r="I191"/>
  <c r="I193" s="1"/>
  <c r="J191"/>
  <c r="J193" s="1"/>
  <c r="K191"/>
  <c r="K193" s="1"/>
  <c r="L191"/>
  <c r="L193" s="1"/>
  <c r="M191"/>
  <c r="M193" s="1"/>
  <c r="N191"/>
  <c r="N193" s="1"/>
  <c r="O191"/>
  <c r="O193" s="1"/>
  <c r="P191"/>
  <c r="P193" s="1"/>
  <c r="I199"/>
  <c r="I201" s="1"/>
  <c r="J199"/>
  <c r="J201" s="1"/>
  <c r="K199"/>
  <c r="K201" s="1"/>
  <c r="M199"/>
  <c r="M201" s="1"/>
  <c r="N199"/>
  <c r="N201" s="1"/>
  <c r="O199"/>
  <c r="O201" s="1"/>
  <c r="P199"/>
  <c r="P201" s="1"/>
  <c r="I179"/>
  <c r="I181" s="1"/>
  <c r="J179"/>
  <c r="J181" s="1"/>
  <c r="K179"/>
  <c r="K181" s="1"/>
  <c r="L179"/>
  <c r="L181" s="1"/>
  <c r="M179"/>
  <c r="M181" s="1"/>
  <c r="N179"/>
  <c r="N181" s="1"/>
  <c r="O179"/>
  <c r="O181" s="1"/>
  <c r="P179"/>
  <c r="P181" s="1"/>
  <c r="D200" i="14"/>
  <c r="D202" s="1"/>
  <c r="E200"/>
  <c r="E202" s="1"/>
  <c r="F200"/>
  <c r="F202" s="1"/>
  <c r="I143" i="29"/>
  <c r="I145" s="1"/>
  <c r="L143"/>
  <c r="L145" s="1"/>
  <c r="M143"/>
  <c r="M145" s="1"/>
  <c r="N143"/>
  <c r="N145" s="1"/>
  <c r="O143"/>
  <c r="O145" s="1"/>
  <c r="P143"/>
  <c r="P145" s="1"/>
  <c r="E143"/>
  <c r="F143"/>
  <c r="G143"/>
  <c r="F75"/>
  <c r="G73"/>
  <c r="G75" s="1"/>
  <c r="I73"/>
  <c r="I75" s="1"/>
  <c r="J73"/>
  <c r="J75" s="1"/>
  <c r="K73"/>
  <c r="K75" s="1"/>
  <c r="L73"/>
  <c r="L75" s="1"/>
  <c r="M73"/>
  <c r="M75" s="1"/>
  <c r="N73"/>
  <c r="N75" s="1"/>
  <c r="P73"/>
  <c r="P75" s="1"/>
  <c r="G745" l="1"/>
  <c r="G145"/>
  <c r="F745"/>
  <c r="F145"/>
  <c r="E745"/>
  <c r="E746" s="1"/>
  <c r="E145"/>
  <c r="P745"/>
  <c r="L745"/>
  <c r="N745"/>
  <c r="M745"/>
  <c r="O745"/>
  <c r="N727"/>
  <c r="K745"/>
  <c r="J745"/>
  <c r="D477" i="14"/>
  <c r="D479" s="1"/>
  <c r="K727" i="29"/>
  <c r="I745"/>
  <c r="O727"/>
  <c r="P678"/>
  <c r="P679" s="1"/>
  <c r="J669"/>
  <c r="J670" s="1"/>
  <c r="O669"/>
  <c r="O670" s="1"/>
  <c r="M669"/>
  <c r="M670" s="1"/>
  <c r="L669"/>
  <c r="L670" s="1"/>
  <c r="K669"/>
  <c r="K670" s="1"/>
  <c r="N337"/>
  <c r="N338" s="1"/>
  <c r="F355"/>
  <c r="F356" s="1"/>
  <c r="K355"/>
  <c r="K356" s="1"/>
  <c r="G355"/>
  <c r="G356" s="1"/>
  <c r="O337"/>
  <c r="O338" s="1"/>
  <c r="O432"/>
  <c r="O434" s="1"/>
  <c r="P355"/>
  <c r="P356" s="1"/>
  <c r="N432"/>
  <c r="N434" s="1"/>
  <c r="O355"/>
  <c r="O356" s="1"/>
  <c r="M432"/>
  <c r="M434" s="1"/>
  <c r="N355"/>
  <c r="N356" s="1"/>
  <c r="K432"/>
  <c r="K434" s="1"/>
  <c r="E355"/>
  <c r="E356" s="1"/>
  <c r="K337"/>
  <c r="K338" s="1"/>
  <c r="M355"/>
  <c r="M356" s="1"/>
  <c r="J355"/>
  <c r="J356" s="1"/>
  <c r="L355"/>
  <c r="L356" s="1"/>
  <c r="I355"/>
  <c r="I356" s="1"/>
  <c r="N315"/>
  <c r="N317" s="1"/>
  <c r="O647"/>
  <c r="O649" s="1"/>
  <c r="K647"/>
  <c r="K649" s="1"/>
  <c r="N647"/>
  <c r="N649" s="1"/>
  <c r="P647"/>
  <c r="P649" s="1"/>
  <c r="J647"/>
  <c r="J649" s="1"/>
  <c r="I647"/>
  <c r="I649" s="1"/>
  <c r="G647"/>
  <c r="G649" s="1"/>
  <c r="L647"/>
  <c r="L649" s="1"/>
  <c r="G651"/>
  <c r="G653" s="1"/>
  <c r="O651"/>
  <c r="O653" s="1"/>
  <c r="P643"/>
  <c r="P645" s="1"/>
  <c r="N651"/>
  <c r="N653" s="1"/>
  <c r="M643"/>
  <c r="M645" s="1"/>
  <c r="M647"/>
  <c r="M649" s="1"/>
  <c r="I643"/>
  <c r="I645" s="1"/>
  <c r="H647"/>
  <c r="H649" s="1"/>
  <c r="I651"/>
  <c r="I653" s="1"/>
  <c r="K643"/>
  <c r="K645" s="1"/>
  <c r="G643"/>
  <c r="G645" s="1"/>
  <c r="O643"/>
  <c r="O645" s="1"/>
  <c r="M651"/>
  <c r="M653" s="1"/>
  <c r="N643"/>
  <c r="N645" s="1"/>
  <c r="L651"/>
  <c r="L653" s="1"/>
  <c r="K651"/>
  <c r="K653" s="1"/>
  <c r="L643"/>
  <c r="L645" s="1"/>
  <c r="J651"/>
  <c r="J653" s="1"/>
  <c r="J643"/>
  <c r="J645" s="1"/>
  <c r="H651"/>
  <c r="H653" s="1"/>
  <c r="H643"/>
  <c r="H645" s="1"/>
  <c r="P651"/>
  <c r="P653" s="1"/>
  <c r="L590"/>
  <c r="L592" s="1"/>
  <c r="N537"/>
  <c r="N539" s="1"/>
  <c r="L594"/>
  <c r="L596" s="1"/>
  <c r="N594"/>
  <c r="N596" s="1"/>
  <c r="M594"/>
  <c r="M596" s="1"/>
  <c r="K594"/>
  <c r="K596" s="1"/>
  <c r="J594"/>
  <c r="J596" s="1"/>
  <c r="I594"/>
  <c r="I596" s="1"/>
  <c r="N598"/>
  <c r="N600" s="1"/>
  <c r="O598"/>
  <c r="O600" s="1"/>
  <c r="O594"/>
  <c r="O596" s="1"/>
  <c r="M598"/>
  <c r="M600" s="1"/>
  <c r="J598"/>
  <c r="J600" s="1"/>
  <c r="H598"/>
  <c r="H600" s="1"/>
  <c r="N590"/>
  <c r="N592" s="1"/>
  <c r="K598"/>
  <c r="K600" s="1"/>
  <c r="L598"/>
  <c r="L600" s="1"/>
  <c r="O590"/>
  <c r="O592" s="1"/>
  <c r="P590"/>
  <c r="P592" s="1"/>
  <c r="G590"/>
  <c r="G592" s="1"/>
  <c r="M590"/>
  <c r="M592" s="1"/>
  <c r="G594"/>
  <c r="G596" s="1"/>
  <c r="K590"/>
  <c r="K592" s="1"/>
  <c r="P598"/>
  <c r="P600" s="1"/>
  <c r="H590"/>
  <c r="H592" s="1"/>
  <c r="P594"/>
  <c r="P596" s="1"/>
  <c r="H594"/>
  <c r="H596" s="1"/>
  <c r="G598"/>
  <c r="G600" s="1"/>
  <c r="J590"/>
  <c r="J592" s="1"/>
  <c r="I590"/>
  <c r="I592" s="1"/>
  <c r="I598"/>
  <c r="I600" s="1"/>
  <c r="M537"/>
  <c r="M539" s="1"/>
  <c r="L537"/>
  <c r="L539" s="1"/>
  <c r="K537"/>
  <c r="K539" s="1"/>
  <c r="J537"/>
  <c r="J539" s="1"/>
  <c r="I537"/>
  <c r="I539" s="1"/>
  <c r="H537"/>
  <c r="H539" s="1"/>
  <c r="G537"/>
  <c r="G539" s="1"/>
  <c r="P537"/>
  <c r="P539" s="1"/>
  <c r="O537"/>
  <c r="O539" s="1"/>
  <c r="K533"/>
  <c r="K535" s="1"/>
  <c r="M533"/>
  <c r="M535" s="1"/>
  <c r="L541"/>
  <c r="L543" s="1"/>
  <c r="J541"/>
  <c r="J543" s="1"/>
  <c r="N533"/>
  <c r="N535" s="1"/>
  <c r="L533"/>
  <c r="L535" s="1"/>
  <c r="J533"/>
  <c r="J535" s="1"/>
  <c r="I533"/>
  <c r="I535" s="1"/>
  <c r="G533"/>
  <c r="G535" s="1"/>
  <c r="H541"/>
  <c r="H543" s="1"/>
  <c r="G541"/>
  <c r="G543" s="1"/>
  <c r="K479"/>
  <c r="K481" s="1"/>
  <c r="P541"/>
  <c r="P543" s="1"/>
  <c r="P533"/>
  <c r="P535" s="1"/>
  <c r="N541"/>
  <c r="N543" s="1"/>
  <c r="O533"/>
  <c r="O535" s="1"/>
  <c r="M541"/>
  <c r="M543" s="1"/>
  <c r="O541"/>
  <c r="O543" s="1"/>
  <c r="J428"/>
  <c r="J430" s="1"/>
  <c r="K541"/>
  <c r="K543" s="1"/>
  <c r="I541"/>
  <c r="I543" s="1"/>
  <c r="H533"/>
  <c r="H535" s="1"/>
  <c r="J483"/>
  <c r="J485" s="1"/>
  <c r="M483"/>
  <c r="M485" s="1"/>
  <c r="L483"/>
  <c r="L485" s="1"/>
  <c r="L487"/>
  <c r="L489" s="1"/>
  <c r="H479"/>
  <c r="H481" s="1"/>
  <c r="K487"/>
  <c r="K489" s="1"/>
  <c r="H483"/>
  <c r="H485" s="1"/>
  <c r="O487"/>
  <c r="O489" s="1"/>
  <c r="K483"/>
  <c r="K485" s="1"/>
  <c r="M479"/>
  <c r="M481" s="1"/>
  <c r="O483"/>
  <c r="O485" s="1"/>
  <c r="N479"/>
  <c r="N481" s="1"/>
  <c r="I479"/>
  <c r="I481" s="1"/>
  <c r="L479"/>
  <c r="L481" s="1"/>
  <c r="H487"/>
  <c r="H489" s="1"/>
  <c r="G479"/>
  <c r="G481" s="1"/>
  <c r="P479"/>
  <c r="P481" s="1"/>
  <c r="O479"/>
  <c r="O481" s="1"/>
  <c r="J479"/>
  <c r="J481" s="1"/>
  <c r="G487"/>
  <c r="G489" s="1"/>
  <c r="G483"/>
  <c r="G485" s="1"/>
  <c r="J487"/>
  <c r="J489" s="1"/>
  <c r="P487"/>
  <c r="P489" s="1"/>
  <c r="N483"/>
  <c r="N485" s="1"/>
  <c r="M487"/>
  <c r="M489" s="1"/>
  <c r="I483"/>
  <c r="I485" s="1"/>
  <c r="N487"/>
  <c r="N489" s="1"/>
  <c r="I487"/>
  <c r="I489" s="1"/>
  <c r="P483"/>
  <c r="P485" s="1"/>
  <c r="I428"/>
  <c r="I430" s="1"/>
  <c r="H428"/>
  <c r="H430" s="1"/>
  <c r="M315"/>
  <c r="M317" s="1"/>
  <c r="O424"/>
  <c r="O426" s="1"/>
  <c r="N428"/>
  <c r="N430" s="1"/>
  <c r="K424"/>
  <c r="K426" s="1"/>
  <c r="L428"/>
  <c r="L430" s="1"/>
  <c r="K428"/>
  <c r="K430" s="1"/>
  <c r="J424"/>
  <c r="J426" s="1"/>
  <c r="H424"/>
  <c r="H426" s="1"/>
  <c r="G424"/>
  <c r="G426" s="1"/>
  <c r="I424"/>
  <c r="I426" s="1"/>
  <c r="M424"/>
  <c r="M426" s="1"/>
  <c r="N424"/>
  <c r="N426" s="1"/>
  <c r="L424"/>
  <c r="L426" s="1"/>
  <c r="O428"/>
  <c r="O430" s="1"/>
  <c r="P424"/>
  <c r="P426" s="1"/>
  <c r="M428"/>
  <c r="M430" s="1"/>
  <c r="G428"/>
  <c r="G430" s="1"/>
  <c r="L315"/>
  <c r="L317" s="1"/>
  <c r="K315"/>
  <c r="K317" s="1"/>
  <c r="K311"/>
  <c r="K313" s="1"/>
  <c r="I315"/>
  <c r="I317" s="1"/>
  <c r="J315"/>
  <c r="J317" s="1"/>
  <c r="G319"/>
  <c r="G321" s="1"/>
  <c r="O319"/>
  <c r="O321" s="1"/>
  <c r="H315"/>
  <c r="H317" s="1"/>
  <c r="P319"/>
  <c r="P321" s="1"/>
  <c r="N319"/>
  <c r="N321" s="1"/>
  <c r="G315"/>
  <c r="G317" s="1"/>
  <c r="P315"/>
  <c r="P317" s="1"/>
  <c r="O315"/>
  <c r="O317" s="1"/>
  <c r="H319"/>
  <c r="H321" s="1"/>
  <c r="L319"/>
  <c r="L321" s="1"/>
  <c r="O311"/>
  <c r="O313" s="1"/>
  <c r="N311"/>
  <c r="N313" s="1"/>
  <c r="K319"/>
  <c r="K321" s="1"/>
  <c r="J319"/>
  <c r="J321" s="1"/>
  <c r="J311"/>
  <c r="J313" s="1"/>
  <c r="I311"/>
  <c r="I313" s="1"/>
  <c r="G311"/>
  <c r="G313" s="1"/>
  <c r="P311"/>
  <c r="P313" s="1"/>
  <c r="M311"/>
  <c r="M313" s="1"/>
  <c r="M319"/>
  <c r="M321" s="1"/>
  <c r="L311"/>
  <c r="L313" s="1"/>
  <c r="I319"/>
  <c r="I321" s="1"/>
  <c r="H311"/>
  <c r="H313" s="1"/>
  <c r="I260"/>
  <c r="I262" s="1"/>
  <c r="H260"/>
  <c r="H262" s="1"/>
  <c r="K260"/>
  <c r="K262" s="1"/>
  <c r="K256"/>
  <c r="K258" s="1"/>
  <c r="M256"/>
  <c r="M258" s="1"/>
  <c r="L256"/>
  <c r="L258" s="1"/>
  <c r="J264"/>
  <c r="J266" s="1"/>
  <c r="I264"/>
  <c r="I266" s="1"/>
  <c r="G260"/>
  <c r="G262" s="1"/>
  <c r="P260"/>
  <c r="P262" s="1"/>
  <c r="G264"/>
  <c r="G266" s="1"/>
  <c r="H264"/>
  <c r="H266" s="1"/>
  <c r="O260"/>
  <c r="O262" s="1"/>
  <c r="P256"/>
  <c r="P258" s="1"/>
  <c r="N260"/>
  <c r="N262" s="1"/>
  <c r="J203"/>
  <c r="J205" s="1"/>
  <c r="O256"/>
  <c r="O258" s="1"/>
  <c r="M260"/>
  <c r="M262" s="1"/>
  <c r="N256"/>
  <c r="N258" s="1"/>
  <c r="L260"/>
  <c r="L262" s="1"/>
  <c r="J260"/>
  <c r="J262" s="1"/>
  <c r="J256"/>
  <c r="J258" s="1"/>
  <c r="I256"/>
  <c r="I258" s="1"/>
  <c r="G256"/>
  <c r="G258" s="1"/>
  <c r="H256"/>
  <c r="H258" s="1"/>
  <c r="P264"/>
  <c r="P266" s="1"/>
  <c r="O264"/>
  <c r="O266" s="1"/>
  <c r="N264"/>
  <c r="N266" s="1"/>
  <c r="M264"/>
  <c r="M266" s="1"/>
  <c r="L264"/>
  <c r="L266" s="1"/>
  <c r="K264"/>
  <c r="K266" s="1"/>
  <c r="N207"/>
  <c r="N209" s="1"/>
  <c r="L207"/>
  <c r="L209" s="1"/>
  <c r="I203"/>
  <c r="I205" s="1"/>
  <c r="H203"/>
  <c r="H205" s="1"/>
  <c r="M207"/>
  <c r="M209" s="1"/>
  <c r="J211"/>
  <c r="J213" s="1"/>
  <c r="N211"/>
  <c r="N213" s="1"/>
  <c r="L211"/>
  <c r="L213" s="1"/>
  <c r="K211"/>
  <c r="K213" s="1"/>
  <c r="M211"/>
  <c r="M213" s="1"/>
  <c r="K207"/>
  <c r="K209" s="1"/>
  <c r="J207"/>
  <c r="J209" s="1"/>
  <c r="O203"/>
  <c r="O205" s="1"/>
  <c r="N203"/>
  <c r="N205" s="1"/>
  <c r="M203"/>
  <c r="M205" s="1"/>
  <c r="L203"/>
  <c r="L205" s="1"/>
  <c r="K203"/>
  <c r="K205" s="1"/>
  <c r="O207"/>
  <c r="O209" s="1"/>
  <c r="H211"/>
  <c r="H213" s="1"/>
  <c r="P211"/>
  <c r="P213" s="1"/>
  <c r="O211"/>
  <c r="O213" s="1"/>
  <c r="P203"/>
  <c r="P205" s="1"/>
  <c r="I207"/>
  <c r="I209" s="1"/>
  <c r="I211"/>
  <c r="I213" s="1"/>
  <c r="H207"/>
  <c r="H209" s="1"/>
  <c r="P207"/>
  <c r="P209" s="1"/>
  <c r="G200" i="14"/>
  <c r="G202" s="1"/>
  <c r="O714" i="29" l="1"/>
  <c r="O715" s="1"/>
  <c r="P696"/>
  <c r="P697" s="1"/>
  <c r="H201" i="14"/>
  <c r="P135" i="29"/>
  <c r="P137" s="1"/>
  <c r="I135"/>
  <c r="I137" s="1"/>
  <c r="J135"/>
  <c r="J137" s="1"/>
  <c r="K135"/>
  <c r="K137" s="1"/>
  <c r="L135"/>
  <c r="M135"/>
  <c r="M137" s="1"/>
  <c r="N135"/>
  <c r="N137" s="1"/>
  <c r="O135"/>
  <c r="O137" s="1"/>
  <c r="H135"/>
  <c r="H137" s="1"/>
  <c r="L152" l="1"/>
  <c r="L154" s="1"/>
  <c r="L137"/>
  <c r="J346"/>
  <c r="J347" s="1"/>
  <c r="J736"/>
  <c r="H346"/>
  <c r="H347" s="1"/>
  <c r="H736"/>
  <c r="M152"/>
  <c r="M154" s="1"/>
  <c r="K152"/>
  <c r="K154" s="1"/>
  <c r="J152"/>
  <c r="J154" s="1"/>
  <c r="N152"/>
  <c r="N154" s="1"/>
  <c r="P152"/>
  <c r="P154" s="1"/>
  <c r="O152"/>
  <c r="O154" s="1"/>
  <c r="I152"/>
  <c r="I154" s="1"/>
  <c r="H152"/>
  <c r="H154" s="1"/>
  <c r="D72" i="14" l="1"/>
  <c r="D74" s="1"/>
  <c r="E72"/>
  <c r="E74" s="1"/>
  <c r="P714" i="29"/>
  <c r="P715" s="1"/>
  <c r="N714"/>
  <c r="N715" s="1"/>
  <c r="M714"/>
  <c r="M715" s="1"/>
  <c r="L714"/>
  <c r="L715" s="1"/>
  <c r="K714"/>
  <c r="K715" s="1"/>
  <c r="J714"/>
  <c r="J715" s="1"/>
  <c r="I714"/>
  <c r="I715" s="1"/>
  <c r="P705"/>
  <c r="P706" s="1"/>
  <c r="O705"/>
  <c r="O706" s="1"/>
  <c r="N705"/>
  <c r="N706" s="1"/>
  <c r="M705"/>
  <c r="M706" s="1"/>
  <c r="L705"/>
  <c r="L706" s="1"/>
  <c r="K705"/>
  <c r="K706" s="1"/>
  <c r="J705"/>
  <c r="J706" s="1"/>
  <c r="I705"/>
  <c r="I706" s="1"/>
  <c r="O696"/>
  <c r="O697" s="1"/>
  <c r="N696"/>
  <c r="N697" s="1"/>
  <c r="M696"/>
  <c r="M697" s="1"/>
  <c r="L696"/>
  <c r="L697" s="1"/>
  <c r="K696"/>
  <c r="K697" s="1"/>
  <c r="J696"/>
  <c r="J697" s="1"/>
  <c r="I696"/>
  <c r="I697" s="1"/>
  <c r="P687"/>
  <c r="P688" s="1"/>
  <c r="O687"/>
  <c r="O688" s="1"/>
  <c r="N687"/>
  <c r="N688" s="1"/>
  <c r="M687"/>
  <c r="M688" s="1"/>
  <c r="L687"/>
  <c r="L688" s="1"/>
  <c r="K687"/>
  <c r="K688" s="1"/>
  <c r="J687"/>
  <c r="J688" s="1"/>
  <c r="I687"/>
  <c r="I688" s="1"/>
  <c r="O678"/>
  <c r="O679" s="1"/>
  <c r="N678"/>
  <c r="N679" s="1"/>
  <c r="M678"/>
  <c r="M679" s="1"/>
  <c r="L678"/>
  <c r="L679" s="1"/>
  <c r="K678"/>
  <c r="K679" s="1"/>
  <c r="J678"/>
  <c r="J679" s="1"/>
  <c r="I678"/>
  <c r="I679" s="1"/>
  <c r="G135"/>
  <c r="G137" s="1"/>
  <c r="F135"/>
  <c r="F137" s="1"/>
  <c r="E135"/>
  <c r="E137" s="1"/>
  <c r="P124"/>
  <c r="M124"/>
  <c r="L124"/>
  <c r="J124"/>
  <c r="I124"/>
  <c r="G124"/>
  <c r="F124"/>
  <c r="E124"/>
  <c r="P84"/>
  <c r="O84"/>
  <c r="N84"/>
  <c r="N86" s="1"/>
  <c r="M84"/>
  <c r="L84"/>
  <c r="K84"/>
  <c r="I84"/>
  <c r="I86" s="1"/>
  <c r="G84"/>
  <c r="G86" s="1"/>
  <c r="F84"/>
  <c r="F86" s="1"/>
  <c r="E86"/>
  <c r="L727" l="1"/>
  <c r="L728" s="1"/>
  <c r="L126"/>
  <c r="J727"/>
  <c r="J728" s="1"/>
  <c r="J126"/>
  <c r="I727"/>
  <c r="I728" s="1"/>
  <c r="I126"/>
  <c r="L736"/>
  <c r="L86"/>
  <c r="G727"/>
  <c r="G728" s="1"/>
  <c r="G126"/>
  <c r="M727"/>
  <c r="M728" s="1"/>
  <c r="M126"/>
  <c r="E727"/>
  <c r="E728" s="1"/>
  <c r="E126"/>
  <c r="K736"/>
  <c r="K86"/>
  <c r="P727"/>
  <c r="P728" s="1"/>
  <c r="P126"/>
  <c r="M736"/>
  <c r="M737" s="1"/>
  <c r="M86"/>
  <c r="O736"/>
  <c r="O737" s="1"/>
  <c r="O86"/>
  <c r="P736"/>
  <c r="P737" s="1"/>
  <c r="P86"/>
  <c r="F727"/>
  <c r="F728" s="1"/>
  <c r="F126"/>
  <c r="D337" i="14"/>
  <c r="G736" i="29"/>
  <c r="G737" s="1"/>
  <c r="F736"/>
  <c r="F737" s="1"/>
  <c r="I346"/>
  <c r="I347" s="1"/>
  <c r="I736"/>
  <c r="I737" s="1"/>
  <c r="N346"/>
  <c r="N347" s="1"/>
  <c r="N736"/>
  <c r="N737" s="1"/>
  <c r="E736"/>
  <c r="E737" s="1"/>
  <c r="P346"/>
  <c r="P347" s="1"/>
  <c r="F337"/>
  <c r="F338" s="1"/>
  <c r="G337"/>
  <c r="G338" s="1"/>
  <c r="F346"/>
  <c r="F347" s="1"/>
  <c r="G346"/>
  <c r="G347" s="1"/>
  <c r="I337"/>
  <c r="I338" s="1"/>
  <c r="L346"/>
  <c r="L347" s="1"/>
  <c r="E346"/>
  <c r="E347" s="1"/>
  <c r="J337"/>
  <c r="J338" s="1"/>
  <c r="K346"/>
  <c r="K347" s="1"/>
  <c r="M346"/>
  <c r="M347" s="1"/>
  <c r="E337"/>
  <c r="E338" s="1"/>
  <c r="L156"/>
  <c r="L158" s="1"/>
  <c r="L148"/>
  <c r="L150" s="1"/>
  <c r="L337"/>
  <c r="L338" s="1"/>
  <c r="M337"/>
  <c r="M338" s="1"/>
  <c r="O346"/>
  <c r="O347" s="1"/>
  <c r="P337"/>
  <c r="P338" s="1"/>
  <c r="F96"/>
  <c r="F98" s="1"/>
  <c r="I96"/>
  <c r="I98" s="1"/>
  <c r="N96"/>
  <c r="N98" s="1"/>
  <c r="E96"/>
  <c r="E98" s="1"/>
  <c r="G207"/>
  <c r="G209" s="1"/>
  <c r="G203"/>
  <c r="G205" s="1"/>
  <c r="G211"/>
  <c r="G213" s="1"/>
  <c r="H156"/>
  <c r="H158" s="1"/>
  <c r="H148"/>
  <c r="H150" s="1"/>
  <c r="I156"/>
  <c r="I158" s="1"/>
  <c r="I148"/>
  <c r="I150" s="1"/>
  <c r="J156"/>
  <c r="J158" s="1"/>
  <c r="J148"/>
  <c r="J150" s="1"/>
  <c r="K148"/>
  <c r="K150" s="1"/>
  <c r="K156"/>
  <c r="K158" s="1"/>
  <c r="G156"/>
  <c r="G158" s="1"/>
  <c r="G148"/>
  <c r="G150" s="1"/>
  <c r="M148"/>
  <c r="M150" s="1"/>
  <c r="M156"/>
  <c r="M158" s="1"/>
  <c r="N148"/>
  <c r="N150" s="1"/>
  <c r="N156"/>
  <c r="N158" s="1"/>
  <c r="G152"/>
  <c r="G154" s="1"/>
  <c r="O148"/>
  <c r="O150" s="1"/>
  <c r="O156"/>
  <c r="O158" s="1"/>
  <c r="P148"/>
  <c r="P150" s="1"/>
  <c r="P156"/>
  <c r="P158" s="1"/>
  <c r="F203"/>
  <c r="F205" s="1"/>
  <c r="E152"/>
  <c r="E154" s="1"/>
  <c r="F156"/>
  <c r="F158" s="1"/>
  <c r="J737"/>
  <c r="K737"/>
  <c r="L737"/>
  <c r="P746"/>
  <c r="O746"/>
  <c r="N746"/>
  <c r="I746"/>
  <c r="J746"/>
  <c r="E211"/>
  <c r="E213" s="1"/>
  <c r="J104"/>
  <c r="J106" s="1"/>
  <c r="M96"/>
  <c r="M98" s="1"/>
  <c r="H728"/>
  <c r="F537"/>
  <c r="F539" s="1"/>
  <c r="E156"/>
  <c r="E158" s="1"/>
  <c r="F643"/>
  <c r="F645" s="1"/>
  <c r="F260"/>
  <c r="F262" s="1"/>
  <c r="F590"/>
  <c r="F592" s="1"/>
  <c r="E260"/>
  <c r="E262" s="1"/>
  <c r="F678"/>
  <c r="F679" s="1"/>
  <c r="G678"/>
  <c r="G679" s="1"/>
  <c r="E647"/>
  <c r="E649" s="1"/>
  <c r="H678"/>
  <c r="H679" s="1"/>
  <c r="H746"/>
  <c r="K728"/>
  <c r="F152"/>
  <c r="F154" s="1"/>
  <c r="E315"/>
  <c r="E317" s="1"/>
  <c r="E311"/>
  <c r="E313" s="1"/>
  <c r="O104"/>
  <c r="O106" s="1"/>
  <c r="F311"/>
  <c r="F313" s="1"/>
  <c r="E100"/>
  <c r="E102" s="1"/>
  <c r="F264"/>
  <c r="F266" s="1"/>
  <c r="F428"/>
  <c r="F430" s="1"/>
  <c r="F687"/>
  <c r="F688" s="1"/>
  <c r="L96"/>
  <c r="L98" s="1"/>
  <c r="E256"/>
  <c r="E258" s="1"/>
  <c r="E590"/>
  <c r="E592" s="1"/>
  <c r="G687"/>
  <c r="G688" s="1"/>
  <c r="F256"/>
  <c r="F258" s="1"/>
  <c r="F319"/>
  <c r="F321" s="1"/>
  <c r="F651"/>
  <c r="F653" s="1"/>
  <c r="F211"/>
  <c r="F213" s="1"/>
  <c r="N728"/>
  <c r="E651"/>
  <c r="E653" s="1"/>
  <c r="F483"/>
  <c r="F485" s="1"/>
  <c r="F541"/>
  <c r="F543" s="1"/>
  <c r="F647"/>
  <c r="F649" s="1"/>
  <c r="P104"/>
  <c r="P106" s="1"/>
  <c r="E203"/>
  <c r="E205" s="1"/>
  <c r="H687"/>
  <c r="H688" s="1"/>
  <c r="E104"/>
  <c r="E106" s="1"/>
  <c r="P100"/>
  <c r="F207"/>
  <c r="F209" s="1"/>
  <c r="E264"/>
  <c r="E266" s="1"/>
  <c r="F533"/>
  <c r="F535" s="1"/>
  <c r="E687"/>
  <c r="E688" s="1"/>
  <c r="J96"/>
  <c r="J98" s="1"/>
  <c r="K104"/>
  <c r="K106" s="1"/>
  <c r="K96"/>
  <c r="K98" s="1"/>
  <c r="H100"/>
  <c r="I100"/>
  <c r="J100"/>
  <c r="K100"/>
  <c r="L100"/>
  <c r="M100"/>
  <c r="G746"/>
  <c r="I104"/>
  <c r="I106" s="1"/>
  <c r="G96"/>
  <c r="G98" s="1"/>
  <c r="F100"/>
  <c r="F102" s="1"/>
  <c r="H96"/>
  <c r="H98" s="1"/>
  <c r="G100"/>
  <c r="G102" s="1"/>
  <c r="F104"/>
  <c r="F106" s="1"/>
  <c r="E148"/>
  <c r="E150" s="1"/>
  <c r="F487"/>
  <c r="F489" s="1"/>
  <c r="E643"/>
  <c r="E645" s="1"/>
  <c r="O728"/>
  <c r="K746"/>
  <c r="E207"/>
  <c r="E209" s="1"/>
  <c r="G104"/>
  <c r="G106" s="1"/>
  <c r="F148"/>
  <c r="F150" s="1"/>
  <c r="F424"/>
  <c r="F426" s="1"/>
  <c r="E594"/>
  <c r="E596" s="1"/>
  <c r="L746"/>
  <c r="L104"/>
  <c r="L106" s="1"/>
  <c r="H104"/>
  <c r="H106" s="1"/>
  <c r="F315"/>
  <c r="F317" s="1"/>
  <c r="F594"/>
  <c r="F596" s="1"/>
  <c r="M746"/>
  <c r="F479"/>
  <c r="F481" s="1"/>
  <c r="E319"/>
  <c r="E321" s="1"/>
  <c r="E598"/>
  <c r="E600" s="1"/>
  <c r="F598"/>
  <c r="F600" s="1"/>
  <c r="H737"/>
  <c r="F746"/>
  <c r="O96"/>
  <c r="O98" s="1"/>
  <c r="N100"/>
  <c r="M104"/>
  <c r="M106" s="1"/>
  <c r="P96"/>
  <c r="P98" s="1"/>
  <c r="O100"/>
  <c r="N104"/>
  <c r="N106" s="1"/>
  <c r="H763" l="1"/>
  <c r="H764" s="1"/>
  <c r="H102"/>
  <c r="O763"/>
  <c r="O764" s="1"/>
  <c r="O102"/>
  <c r="P763"/>
  <c r="P764" s="1"/>
  <c r="P102"/>
  <c r="N763"/>
  <c r="N764" s="1"/>
  <c r="N102"/>
  <c r="K763"/>
  <c r="K764" s="1"/>
  <c r="K102"/>
  <c r="L763"/>
  <c r="L764" s="1"/>
  <c r="L102"/>
  <c r="J763"/>
  <c r="J764" s="1"/>
  <c r="J102"/>
  <c r="M763"/>
  <c r="M764" s="1"/>
  <c r="M102"/>
  <c r="I763"/>
  <c r="I764" s="1"/>
  <c r="I102"/>
  <c r="N754"/>
  <c r="N755" s="1"/>
  <c r="D338" i="14"/>
  <c r="G763" i="29"/>
  <c r="G764" s="1"/>
  <c r="G754"/>
  <c r="G755" s="1"/>
  <c r="J754"/>
  <c r="J755" s="1"/>
  <c r="E763"/>
  <c r="E764" s="1"/>
  <c r="O772"/>
  <c r="I754"/>
  <c r="I755" s="1"/>
  <c r="M772"/>
  <c r="M754"/>
  <c r="M755" s="1"/>
  <c r="G772"/>
  <c r="G773" s="1"/>
  <c r="H754"/>
  <c r="H755" s="1"/>
  <c r="J772"/>
  <c r="F754"/>
  <c r="F755" s="1"/>
  <c r="F772"/>
  <c r="F773" s="1"/>
  <c r="E772"/>
  <c r="E773" s="1"/>
  <c r="L754"/>
  <c r="L755" s="1"/>
  <c r="O754"/>
  <c r="O755" s="1"/>
  <c r="N772"/>
  <c r="H772"/>
  <c r="H773" s="1"/>
  <c r="K754"/>
  <c r="K755" s="1"/>
  <c r="P772"/>
  <c r="I772"/>
  <c r="P754"/>
  <c r="P755" s="1"/>
  <c r="L772"/>
  <c r="F763"/>
  <c r="F764" s="1"/>
  <c r="K772"/>
  <c r="E754"/>
  <c r="E755" s="1"/>
  <c r="E714"/>
  <c r="E715" s="1"/>
  <c r="E696"/>
  <c r="E697" s="1"/>
  <c r="E705"/>
  <c r="E706" s="1"/>
  <c r="J373"/>
  <c r="J374" s="1"/>
  <c r="P373"/>
  <c r="P374" s="1"/>
  <c r="H373"/>
  <c r="H374" s="1"/>
  <c r="E373"/>
  <c r="E374" s="1"/>
  <c r="F373"/>
  <c r="F374" s="1"/>
  <c r="E364"/>
  <c r="E365" s="1"/>
  <c r="I373"/>
  <c r="I374" s="1"/>
  <c r="N373"/>
  <c r="N374" s="1"/>
  <c r="O373"/>
  <c r="O374" s="1"/>
  <c r="E381"/>
  <c r="E382" s="1"/>
  <c r="M373"/>
  <c r="M374" s="1"/>
  <c r="G373"/>
  <c r="G374" s="1"/>
  <c r="L373"/>
  <c r="L374" s="1"/>
  <c r="K373"/>
  <c r="K374" s="1"/>
  <c r="J364"/>
  <c r="J365" s="1"/>
  <c r="K364"/>
  <c r="K365" s="1"/>
  <c r="I364"/>
  <c r="I365" s="1"/>
  <c r="J381"/>
  <c r="J382" s="1"/>
  <c r="M364"/>
  <c r="M365" s="1"/>
  <c r="P381"/>
  <c r="P382" s="1"/>
  <c r="G705"/>
  <c r="G706" s="1"/>
  <c r="L364"/>
  <c r="L365" s="1"/>
  <c r="H705"/>
  <c r="H706" s="1"/>
  <c r="O381"/>
  <c r="O382" s="1"/>
  <c r="F705"/>
  <c r="F706" s="1"/>
  <c r="G364"/>
  <c r="G365" s="1"/>
  <c r="G696"/>
  <c r="G697" s="1"/>
  <c r="H714"/>
  <c r="H715" s="1"/>
  <c r="F714"/>
  <c r="F715" s="1"/>
  <c r="G714"/>
  <c r="G715" s="1"/>
  <c r="I381"/>
  <c r="I382" s="1"/>
  <c r="K381"/>
  <c r="K382" s="1"/>
  <c r="O364"/>
  <c r="O365" s="1"/>
  <c r="L381"/>
  <c r="L382" s="1"/>
  <c r="G381"/>
  <c r="G382" s="1"/>
  <c r="F381"/>
  <c r="F382" s="1"/>
  <c r="N381"/>
  <c r="N382" s="1"/>
  <c r="H696"/>
  <c r="H697" s="1"/>
  <c r="H364"/>
  <c r="H365" s="1"/>
  <c r="F364"/>
  <c r="F365" s="1"/>
  <c r="M381"/>
  <c r="M382" s="1"/>
  <c r="H381"/>
  <c r="H382" s="1"/>
  <c r="F696"/>
  <c r="F697" s="1"/>
  <c r="P364"/>
  <c r="P365" s="1"/>
  <c r="N364"/>
  <c r="N365" s="1"/>
  <c r="O773" l="1"/>
  <c r="P773"/>
  <c r="N773"/>
  <c r="M773"/>
  <c r="J773"/>
  <c r="I773"/>
  <c r="L773"/>
  <c r="K773"/>
  <c r="L43" i="24" l="1"/>
  <c r="L42"/>
  <c r="L41"/>
  <c r="D417" i="14"/>
  <c r="D419" s="1"/>
  <c r="E417"/>
  <c r="E419" s="1"/>
  <c r="I334"/>
  <c r="H616" l="1"/>
  <c r="L42" i="9"/>
  <c r="L40"/>
  <c r="L41"/>
  <c r="J42"/>
  <c r="J40"/>
  <c r="J41"/>
  <c r="I40"/>
  <c r="I41"/>
  <c r="I42"/>
  <c r="I41" i="26"/>
  <c r="I42"/>
  <c r="I40"/>
  <c r="M43" i="9"/>
  <c r="H575" i="14" l="1"/>
  <c r="L44" i="24"/>
  <c r="G42" i="9" l="1"/>
  <c r="D192" i="14"/>
  <c r="D194" s="1"/>
  <c r="E192"/>
  <c r="E194" s="1"/>
  <c r="F192"/>
  <c r="F194" s="1"/>
  <c r="G43" i="26" l="1"/>
  <c r="F43" i="24"/>
  <c r="F42"/>
  <c r="F41"/>
  <c r="D41"/>
  <c r="H181" i="14"/>
  <c r="F43" i="26"/>
  <c r="F43" i="9" l="1"/>
  <c r="E44" i="24"/>
  <c r="H124" i="14"/>
  <c r="G147"/>
  <c r="G149" s="1"/>
  <c r="E43" i="9"/>
  <c r="D40"/>
  <c r="E44" i="25" l="1"/>
  <c r="H148" i="14"/>
  <c r="I663"/>
  <c r="D527"/>
  <c r="D529" s="1"/>
  <c r="D42" i="9"/>
  <c r="G667" i="14" l="1"/>
  <c r="E667"/>
  <c r="F667"/>
  <c r="K40" i="26"/>
  <c r="D43" i="24"/>
  <c r="F95" i="14"/>
  <c r="F97" s="1"/>
  <c r="D43" i="25" l="1"/>
  <c r="N8" i="26" l="1"/>
  <c r="O8" s="1"/>
  <c r="N38" l="1"/>
  <c r="O38" s="1"/>
  <c r="N37"/>
  <c r="O37" s="1"/>
  <c r="N36"/>
  <c r="O36" s="1"/>
  <c r="N33"/>
  <c r="O33" s="1"/>
  <c r="N31"/>
  <c r="O31" s="1"/>
  <c r="N30"/>
  <c r="O30" s="1"/>
  <c r="N29"/>
  <c r="O29" s="1"/>
  <c r="N27"/>
  <c r="O27" s="1"/>
  <c r="N25"/>
  <c r="O25" s="1"/>
  <c r="N24"/>
  <c r="O24" s="1"/>
  <c r="N23"/>
  <c r="O23" s="1"/>
  <c r="N21"/>
  <c r="O21" s="1"/>
  <c r="N19"/>
  <c r="O19" s="1"/>
  <c r="N17"/>
  <c r="O17" s="1"/>
  <c r="N16"/>
  <c r="N13"/>
  <c r="O13" s="1"/>
  <c r="N12"/>
  <c r="O12" s="1"/>
  <c r="N10"/>
  <c r="O10" s="1"/>
  <c r="N9"/>
  <c r="O9" s="1"/>
  <c r="O16" l="1"/>
  <c r="N28"/>
  <c r="N35"/>
  <c r="N32"/>
  <c r="N18"/>
  <c r="N20"/>
  <c r="N26"/>
  <c r="N22"/>
  <c r="N34"/>
  <c r="N34" i="24"/>
  <c r="N37"/>
  <c r="O34" l="1"/>
  <c r="O37"/>
  <c r="O20" i="26"/>
  <c r="O28"/>
  <c r="O34"/>
  <c r="O22"/>
  <c r="O26"/>
  <c r="O18"/>
  <c r="O32"/>
  <c r="O35"/>
  <c r="N21" i="24"/>
  <c r="O21" l="1"/>
  <c r="N38" l="1"/>
  <c r="N25"/>
  <c r="O25" l="1"/>
  <c r="O38"/>
  <c r="N26"/>
  <c r="N24"/>
  <c r="N33"/>
  <c r="N11"/>
  <c r="N35"/>
  <c r="N22"/>
  <c r="N27"/>
  <c r="O35" l="1"/>
  <c r="O24"/>
  <c r="O11"/>
  <c r="N18"/>
  <c r="O27"/>
  <c r="O22"/>
  <c r="O33"/>
  <c r="O26"/>
  <c r="N17"/>
  <c r="N36"/>
  <c r="N31"/>
  <c r="N10"/>
  <c r="N29"/>
  <c r="O10" l="1"/>
  <c r="O18"/>
  <c r="O17"/>
  <c r="O31"/>
  <c r="O36"/>
  <c r="N32"/>
  <c r="O29"/>
  <c r="N9"/>
  <c r="O9" s="1"/>
  <c r="N23"/>
  <c r="N28"/>
  <c r="N13"/>
  <c r="N30"/>
  <c r="N19"/>
  <c r="N14"/>
  <c r="N39"/>
  <c r="O39" l="1"/>
  <c r="O14"/>
  <c r="O23"/>
  <c r="O28"/>
  <c r="O19"/>
  <c r="O30"/>
  <c r="O32"/>
  <c r="O13"/>
  <c r="N34" i="27" l="1"/>
  <c r="N32"/>
  <c r="O32" l="1"/>
  <c r="O34"/>
  <c r="N38" l="1"/>
  <c r="N37"/>
  <c r="N36"/>
  <c r="N35"/>
  <c r="N33"/>
  <c r="N31"/>
  <c r="N29"/>
  <c r="N28"/>
  <c r="N27"/>
  <c r="N26"/>
  <c r="N25"/>
  <c r="N26" i="28"/>
  <c r="N21"/>
  <c r="N39" i="26"/>
  <c r="N11" l="1"/>
  <c r="N11" i="28"/>
  <c r="N37"/>
  <c r="N25"/>
  <c r="O27" i="27"/>
  <c r="O35"/>
  <c r="O37"/>
  <c r="O21" i="28"/>
  <c r="O29" i="27"/>
  <c r="O26"/>
  <c r="O26" i="28"/>
  <c r="O9" i="25"/>
  <c r="O31" i="27"/>
  <c r="O25"/>
  <c r="O36"/>
  <c r="O28"/>
  <c r="O33"/>
  <c r="O38"/>
  <c r="O39" i="26"/>
  <c r="N13" i="27"/>
  <c r="N39" i="28"/>
  <c r="N31"/>
  <c r="N24" i="27"/>
  <c r="N23"/>
  <c r="N33" i="28"/>
  <c r="N21" i="27"/>
  <c r="N36" i="28"/>
  <c r="N22"/>
  <c r="N22" i="27"/>
  <c r="N10"/>
  <c r="N27" i="28"/>
  <c r="N40" i="24"/>
  <c r="N40" i="27"/>
  <c r="N35" i="28"/>
  <c r="N40" i="25"/>
  <c r="N14" i="26"/>
  <c r="N25" i="25"/>
  <c r="N37"/>
  <c r="N33"/>
  <c r="N21"/>
  <c r="N24"/>
  <c r="N34"/>
  <c r="N36"/>
  <c r="N26"/>
  <c r="N30"/>
  <c r="N31"/>
  <c r="N22"/>
  <c r="N27"/>
  <c r="N35"/>
  <c r="N19" i="27"/>
  <c r="N12" i="24"/>
  <c r="N14" i="28"/>
  <c r="N8" i="9"/>
  <c r="N28" i="28"/>
  <c r="N29"/>
  <c r="N14" i="27"/>
  <c r="N30"/>
  <c r="N39"/>
  <c r="N13" i="28"/>
  <c r="N18"/>
  <c r="N30"/>
  <c r="N32"/>
  <c r="N34"/>
  <c r="N24"/>
  <c r="N10"/>
  <c r="N38"/>
  <c r="O11" i="26" l="1"/>
  <c r="O8" i="9"/>
  <c r="O37" i="28"/>
  <c r="O11"/>
  <c r="O25"/>
  <c r="O10" i="27"/>
  <c r="O14"/>
  <c r="O34" i="25"/>
  <c r="O22" i="28"/>
  <c r="N19"/>
  <c r="O30" i="25"/>
  <c r="O36" i="28"/>
  <c r="O31" i="25"/>
  <c r="O14" i="28"/>
  <c r="O27" i="25"/>
  <c r="O40"/>
  <c r="O35" i="28"/>
  <c r="O21" i="27"/>
  <c r="O19"/>
  <c r="O12" i="24"/>
  <c r="O40" i="27"/>
  <c r="O33" i="28"/>
  <c r="O26" i="25"/>
  <c r="O21"/>
  <c r="O37"/>
  <c r="O40" i="24"/>
  <c r="O23" i="27"/>
  <c r="O30" i="28"/>
  <c r="O10"/>
  <c r="O13"/>
  <c r="O24" i="27"/>
  <c r="O22"/>
  <c r="O34" i="28"/>
  <c r="O31"/>
  <c r="O30" i="27"/>
  <c r="N9"/>
  <c r="O9" s="1"/>
  <c r="O22" i="25"/>
  <c r="O36"/>
  <c r="O39" i="28"/>
  <c r="O24"/>
  <c r="O29"/>
  <c r="O9"/>
  <c r="O13" i="27"/>
  <c r="O18" i="28"/>
  <c r="O33" i="25"/>
  <c r="O38" i="28"/>
  <c r="O32"/>
  <c r="O39" i="27"/>
  <c r="O28" i="28"/>
  <c r="O35" i="25"/>
  <c r="O24"/>
  <c r="O25"/>
  <c r="O27" i="28"/>
  <c r="O14" i="26"/>
  <c r="N11" i="27"/>
  <c r="N23" i="28"/>
  <c r="N29" i="25"/>
  <c r="N10"/>
  <c r="N23"/>
  <c r="N39"/>
  <c r="N11"/>
  <c r="N28"/>
  <c r="N18"/>
  <c r="N17"/>
  <c r="N14"/>
  <c r="N19"/>
  <c r="N38"/>
  <c r="N13"/>
  <c r="N32"/>
  <c r="N12" i="27"/>
  <c r="N40" i="28"/>
  <c r="O19" l="1"/>
  <c r="O38" i="25"/>
  <c r="O11"/>
  <c r="O11" i="27"/>
  <c r="O19" i="25"/>
  <c r="O17"/>
  <c r="O18" i="27"/>
  <c r="O14" i="25"/>
  <c r="O23" i="28"/>
  <c r="O12" i="27"/>
  <c r="O18" i="25"/>
  <c r="O10"/>
  <c r="O32"/>
  <c r="O40" i="28"/>
  <c r="O13" i="25"/>
  <c r="O28"/>
  <c r="O39"/>
  <c r="O23"/>
  <c r="O29"/>
  <c r="N15" i="28"/>
  <c r="N15" i="27"/>
  <c r="N12" i="28"/>
  <c r="N15" i="25"/>
  <c r="N12"/>
  <c r="O15" i="27" l="1"/>
  <c r="O15" i="25"/>
  <c r="O12" i="28"/>
  <c r="O12" i="25"/>
  <c r="O15" i="28"/>
  <c r="F635" i="14"/>
  <c r="F637" s="1"/>
  <c r="F627"/>
  <c r="F629" s="1"/>
  <c r="D635"/>
  <c r="D637" s="1"/>
  <c r="E635"/>
  <c r="E637" s="1"/>
  <c r="D627"/>
  <c r="D629" s="1"/>
  <c r="E527"/>
  <c r="E529" s="1"/>
  <c r="F527"/>
  <c r="F529" s="1"/>
  <c r="D472"/>
  <c r="D474" s="1"/>
  <c r="E472"/>
  <c r="E474" s="1"/>
  <c r="F472"/>
  <c r="F474" s="1"/>
  <c r="D142"/>
  <c r="D144" s="1"/>
  <c r="E142"/>
  <c r="E144" s="1"/>
  <c r="F142"/>
  <c r="F144" s="1"/>
  <c r="M40" i="26" l="1"/>
  <c r="M42"/>
  <c r="M41"/>
  <c r="M42" i="24"/>
  <c r="M43"/>
  <c r="M41"/>
  <c r="K41" i="26"/>
  <c r="K42"/>
  <c r="J41"/>
  <c r="J40"/>
  <c r="J42"/>
  <c r="H43" i="24"/>
  <c r="H42"/>
  <c r="H41"/>
  <c r="G43"/>
  <c r="G42"/>
  <c r="G41"/>
  <c r="E42" i="26"/>
  <c r="E41"/>
  <c r="E40"/>
  <c r="E43"/>
  <c r="F645" i="14"/>
  <c r="F647" s="1"/>
  <c r="G152"/>
  <c r="G154" s="1"/>
  <c r="G157"/>
  <c r="G159" s="1"/>
  <c r="E645"/>
  <c r="E647" s="1"/>
  <c r="D645"/>
  <c r="D647" s="1"/>
  <c r="G635"/>
  <c r="G637" s="1"/>
  <c r="G527"/>
  <c r="G529" s="1"/>
  <c r="M42" i="27" l="1"/>
  <c r="M43"/>
  <c r="M41"/>
  <c r="H636" i="14"/>
  <c r="L43" i="9"/>
  <c r="K43" i="26"/>
  <c r="H528" i="14"/>
  <c r="H158"/>
  <c r="E44" i="27"/>
  <c r="H153" i="14"/>
  <c r="D43" i="26"/>
  <c r="M43"/>
  <c r="E44" i="28"/>
  <c r="G472" i="14"/>
  <c r="G474" s="1"/>
  <c r="G464"/>
  <c r="G466" s="1"/>
  <c r="H465" l="1"/>
  <c r="H473"/>
  <c r="J43" i="26"/>
  <c r="J44" i="24"/>
  <c r="I42"/>
  <c r="M40" i="9" l="1"/>
  <c r="I43"/>
  <c r="I43" i="24"/>
  <c r="I41"/>
  <c r="G627" i="14"/>
  <c r="G629" s="1"/>
  <c r="E640"/>
  <c r="E642" s="1"/>
  <c r="M41" i="9"/>
  <c r="F640" i="14"/>
  <c r="F642" s="1"/>
  <c r="M42" i="9"/>
  <c r="D427" i="14"/>
  <c r="D429" s="1"/>
  <c r="D640"/>
  <c r="D642" s="1"/>
  <c r="D650"/>
  <c r="D652" s="1"/>
  <c r="F427"/>
  <c r="F429" s="1"/>
  <c r="E427"/>
  <c r="E429" s="1"/>
  <c r="G482"/>
  <c r="G484" s="1"/>
  <c r="F650"/>
  <c r="F652" s="1"/>
  <c r="E650"/>
  <c r="E652" s="1"/>
  <c r="M42" i="25" l="1"/>
  <c r="M41"/>
  <c r="M43"/>
  <c r="M44" i="24"/>
  <c r="H628" i="14"/>
  <c r="G645"/>
  <c r="I41" i="27"/>
  <c r="I42"/>
  <c r="I43"/>
  <c r="G650" i="14"/>
  <c r="G652" s="1"/>
  <c r="M41" i="28"/>
  <c r="M42"/>
  <c r="M43"/>
  <c r="G640" i="14"/>
  <c r="G642" s="1"/>
  <c r="H483"/>
  <c r="J44" i="27"/>
  <c r="G581" i="14"/>
  <c r="G583" s="1"/>
  <c r="F581"/>
  <c r="F583" s="1"/>
  <c r="E581"/>
  <c r="E583" s="1"/>
  <c r="D581"/>
  <c r="D583" s="1"/>
  <c r="D586"/>
  <c r="D588" s="1"/>
  <c r="D520"/>
  <c r="D522" s="1"/>
  <c r="E520"/>
  <c r="E522" s="1"/>
  <c r="F520"/>
  <c r="F522" s="1"/>
  <c r="J41" i="24"/>
  <c r="J42"/>
  <c r="J43"/>
  <c r="M44" i="27" l="1"/>
  <c r="G647" i="14"/>
  <c r="H641"/>
  <c r="H646"/>
  <c r="H651"/>
  <c r="M44" i="28"/>
  <c r="H582" i="14"/>
  <c r="L41" i="25"/>
  <c r="M44"/>
  <c r="E684" i="14"/>
  <c r="L41" i="26"/>
  <c r="F537" i="14"/>
  <c r="F539" s="1"/>
  <c r="K43" i="24"/>
  <c r="D684" i="14"/>
  <c r="L40" i="26"/>
  <c r="F684" i="14"/>
  <c r="L42" i="26"/>
  <c r="E537" i="14"/>
  <c r="E539" s="1"/>
  <c r="K42" i="24"/>
  <c r="K41" i="9"/>
  <c r="K43"/>
  <c r="L43" i="26"/>
  <c r="D537" i="14"/>
  <c r="D539" s="1"/>
  <c r="K41" i="24"/>
  <c r="K42" i="9"/>
  <c r="K40"/>
  <c r="F482" i="14"/>
  <c r="F484" s="1"/>
  <c r="F675"/>
  <c r="D482"/>
  <c r="D484" s="1"/>
  <c r="D675"/>
  <c r="E482"/>
  <c r="E484" s="1"/>
  <c r="E675"/>
  <c r="E586"/>
  <c r="E588" s="1"/>
  <c r="F586"/>
  <c r="F588" s="1"/>
  <c r="G520"/>
  <c r="G596"/>
  <c r="G598" s="1"/>
  <c r="G586"/>
  <c r="G588" s="1"/>
  <c r="F591"/>
  <c r="F593" s="1"/>
  <c r="G591"/>
  <c r="G593" s="1"/>
  <c r="E532"/>
  <c r="E534" s="1"/>
  <c r="E591"/>
  <c r="E593" s="1"/>
  <c r="F532"/>
  <c r="F534" s="1"/>
  <c r="D532"/>
  <c r="D534" s="1"/>
  <c r="D542"/>
  <c r="D544" s="1"/>
  <c r="F477"/>
  <c r="F479" s="1"/>
  <c r="D591"/>
  <c r="D593" s="1"/>
  <c r="E542"/>
  <c r="E544" s="1"/>
  <c r="F542"/>
  <c r="F544" s="1"/>
  <c r="D596"/>
  <c r="D598" s="1"/>
  <c r="E596"/>
  <c r="E598" s="1"/>
  <c r="F596"/>
  <c r="F598" s="1"/>
  <c r="H521" l="1"/>
  <c r="G522"/>
  <c r="J43" i="25"/>
  <c r="J41" i="27"/>
  <c r="J42"/>
  <c r="J43"/>
  <c r="F685" i="14"/>
  <c r="I683"/>
  <c r="E676"/>
  <c r="I673"/>
  <c r="D676"/>
  <c r="I672"/>
  <c r="F676"/>
  <c r="I674"/>
  <c r="D685"/>
  <c r="I681"/>
  <c r="E685"/>
  <c r="I682"/>
  <c r="L42" i="27"/>
  <c r="H592" i="14"/>
  <c r="L43" i="27"/>
  <c r="L41"/>
  <c r="K41" i="28"/>
  <c r="K43" i="25"/>
  <c r="K42"/>
  <c r="K42" i="28"/>
  <c r="K41" i="27"/>
  <c r="K42"/>
  <c r="L43" i="28"/>
  <c r="K43" i="27"/>
  <c r="L43" i="25"/>
  <c r="L42"/>
  <c r="K41"/>
  <c r="L42" i="28"/>
  <c r="L41"/>
  <c r="H587" i="14"/>
  <c r="K43" i="28"/>
  <c r="H597" i="14"/>
  <c r="L44" i="28"/>
  <c r="L44" i="25"/>
  <c r="G532" i="14"/>
  <c r="G534" s="1"/>
  <c r="K44" i="24"/>
  <c r="L44" i="27"/>
  <c r="G542" i="14"/>
  <c r="G544" s="1"/>
  <c r="E702"/>
  <c r="D702"/>
  <c r="F702"/>
  <c r="G537"/>
  <c r="G539" s="1"/>
  <c r="E477"/>
  <c r="E479" s="1"/>
  <c r="G417"/>
  <c r="G419" s="1"/>
  <c r="J42" i="25" l="1"/>
  <c r="E703" i="14"/>
  <c r="I700"/>
  <c r="F703"/>
  <c r="I701"/>
  <c r="D703"/>
  <c r="I699"/>
  <c r="H538"/>
  <c r="K44" i="28"/>
  <c r="H543" i="14"/>
  <c r="H533"/>
  <c r="J43" i="9"/>
  <c r="H453" i="14"/>
  <c r="H418"/>
  <c r="I43" i="26"/>
  <c r="K44" i="27"/>
  <c r="K44" i="25"/>
  <c r="G684" i="14"/>
  <c r="F422"/>
  <c r="F424" s="1"/>
  <c r="F666"/>
  <c r="J41" i="25"/>
  <c r="D486" i="14"/>
  <c r="D488" s="1"/>
  <c r="G666"/>
  <c r="I667" s="1"/>
  <c r="J41" i="28" l="1"/>
  <c r="I665" i="14"/>
  <c r="G685"/>
  <c r="I685"/>
  <c r="F693"/>
  <c r="I43" i="25"/>
  <c r="G477" i="14"/>
  <c r="G479" s="1"/>
  <c r="G486"/>
  <c r="G488" s="1"/>
  <c r="D306"/>
  <c r="D308" s="1"/>
  <c r="E306"/>
  <c r="E308" s="1"/>
  <c r="F306"/>
  <c r="F308" s="1"/>
  <c r="G306"/>
  <c r="G308" s="1"/>
  <c r="F41" i="26"/>
  <c r="H478" i="14" l="1"/>
  <c r="F694"/>
  <c r="I692"/>
  <c r="H307"/>
  <c r="G43" i="9"/>
  <c r="H233" i="14"/>
  <c r="E42" i="9"/>
  <c r="F321" i="14"/>
  <c r="F323" s="1"/>
  <c r="E321"/>
  <c r="E323" s="1"/>
  <c r="D321"/>
  <c r="D323" s="1"/>
  <c r="H43" i="26"/>
  <c r="N43" s="1"/>
  <c r="E316" i="14"/>
  <c r="E318" s="1"/>
  <c r="H41" i="26"/>
  <c r="J44" i="25"/>
  <c r="F316" i="14"/>
  <c r="F318" s="1"/>
  <c r="H42" i="26"/>
  <c r="D316" i="14"/>
  <c r="D318" s="1"/>
  <c r="H40" i="26"/>
  <c r="H487" i="14"/>
  <c r="J44" i="28"/>
  <c r="F311" i="14"/>
  <c r="F313" s="1"/>
  <c r="H42" i="9"/>
  <c r="E311" i="14"/>
  <c r="E313" s="1"/>
  <c r="H41" i="9"/>
  <c r="D311" i="14"/>
  <c r="D313" s="1"/>
  <c r="H40" i="9"/>
  <c r="H43" i="25" l="1"/>
  <c r="H288" i="14"/>
  <c r="H42" i="25"/>
  <c r="H41"/>
  <c r="H42" i="27"/>
  <c r="H41"/>
  <c r="H43"/>
  <c r="O43" i="26"/>
  <c r="H43" i="9"/>
  <c r="F486" i="14"/>
  <c r="F488" s="1"/>
  <c r="H41" i="28"/>
  <c r="F257" i="14"/>
  <c r="F259" s="1"/>
  <c r="F42" i="26"/>
  <c r="F40"/>
  <c r="E210" i="14"/>
  <c r="E212" s="1"/>
  <c r="E180"/>
  <c r="E182" s="1"/>
  <c r="J43" i="28" l="1"/>
  <c r="G43" i="25"/>
  <c r="G40" i="9"/>
  <c r="F42" i="27"/>
  <c r="F41" i="9"/>
  <c r="F42"/>
  <c r="F40"/>
  <c r="E43" i="24"/>
  <c r="N43" s="1"/>
  <c r="E40" i="9"/>
  <c r="E41"/>
  <c r="F262" i="14"/>
  <c r="F264" s="1"/>
  <c r="G42" i="26"/>
  <c r="D262" i="14"/>
  <c r="D264" s="1"/>
  <c r="G40" i="26"/>
  <c r="D152" i="14"/>
  <c r="D154" s="1"/>
  <c r="E41" i="24"/>
  <c r="N41" s="1"/>
  <c r="E152" i="14"/>
  <c r="E154" s="1"/>
  <c r="E42" i="24"/>
  <c r="E262" i="14"/>
  <c r="E264" s="1"/>
  <c r="G41" i="26"/>
  <c r="E257" i="14"/>
  <c r="E259" s="1"/>
  <c r="G41" i="9"/>
  <c r="F726" i="14"/>
  <c r="G192"/>
  <c r="G194" s="1"/>
  <c r="F735"/>
  <c r="E147"/>
  <c r="E149" s="1"/>
  <c r="E422"/>
  <c r="E424" s="1"/>
  <c r="E666"/>
  <c r="D422"/>
  <c r="D424" s="1"/>
  <c r="D205"/>
  <c r="D207" s="1"/>
  <c r="E205"/>
  <c r="E207" s="1"/>
  <c r="F152"/>
  <c r="F154" s="1"/>
  <c r="F346"/>
  <c r="F347" s="1"/>
  <c r="F147"/>
  <c r="F149" s="1"/>
  <c r="F205"/>
  <c r="F207" s="1"/>
  <c r="F337"/>
  <c r="D267"/>
  <c r="D269" s="1"/>
  <c r="D257"/>
  <c r="D259" s="1"/>
  <c r="D147"/>
  <c r="D149" s="1"/>
  <c r="D157"/>
  <c r="D159" s="1"/>
  <c r="F210"/>
  <c r="F212" s="1"/>
  <c r="D210"/>
  <c r="D212" s="1"/>
  <c r="E486"/>
  <c r="E488" s="1"/>
  <c r="D432"/>
  <c r="D434" s="1"/>
  <c r="D215"/>
  <c r="D217" s="1"/>
  <c r="E157"/>
  <c r="E159" s="1"/>
  <c r="F432"/>
  <c r="F434" s="1"/>
  <c r="E432"/>
  <c r="E434" s="1"/>
  <c r="F267"/>
  <c r="F269" s="1"/>
  <c r="H43" i="28"/>
  <c r="H42"/>
  <c r="E267" i="14"/>
  <c r="E269" s="1"/>
  <c r="F157"/>
  <c r="F159" s="1"/>
  <c r="F215"/>
  <c r="F217" s="1"/>
  <c r="E215"/>
  <c r="E217" s="1"/>
  <c r="J42" i="28" l="1"/>
  <c r="I336" i="14"/>
  <c r="F338"/>
  <c r="F736"/>
  <c r="I734"/>
  <c r="I664"/>
  <c r="F727"/>
  <c r="I725"/>
  <c r="H193"/>
  <c r="I345"/>
  <c r="I42" i="28"/>
  <c r="H300" i="14"/>
  <c r="G44" i="24"/>
  <c r="H245" i="14"/>
  <c r="O43" i="24"/>
  <c r="G41" i="27"/>
  <c r="G42"/>
  <c r="G43"/>
  <c r="G41" i="28"/>
  <c r="G41" i="25"/>
  <c r="G42"/>
  <c r="G42" i="28"/>
  <c r="G43"/>
  <c r="E42" i="27"/>
  <c r="E41"/>
  <c r="F41"/>
  <c r="E42" i="28"/>
  <c r="F43" i="27"/>
  <c r="E43" i="25"/>
  <c r="E42"/>
  <c r="E41" i="28"/>
  <c r="E41" i="25"/>
  <c r="F43"/>
  <c r="E43" i="27"/>
  <c r="F41" i="25"/>
  <c r="E43" i="28"/>
  <c r="F42" i="25"/>
  <c r="F42" i="28"/>
  <c r="F41"/>
  <c r="F43"/>
  <c r="F44" i="24"/>
  <c r="D44"/>
  <c r="O41"/>
  <c r="H44"/>
  <c r="G321" i="14"/>
  <c r="G323" s="1"/>
  <c r="D711"/>
  <c r="I41" i="28"/>
  <c r="G675" i="14"/>
  <c r="I44" i="24"/>
  <c r="D693" i="14"/>
  <c r="I41" i="25"/>
  <c r="F711" i="14"/>
  <c r="I43" i="28"/>
  <c r="E693" i="14"/>
  <c r="I42" i="25"/>
  <c r="G744" i="14"/>
  <c r="G745" s="1"/>
  <c r="F753"/>
  <c r="E711"/>
  <c r="G427"/>
  <c r="G429" s="1"/>
  <c r="G422"/>
  <c r="G424" s="1"/>
  <c r="G432"/>
  <c r="G434" s="1"/>
  <c r="G354"/>
  <c r="G355" s="1"/>
  <c r="F363"/>
  <c r="G262"/>
  <c r="G264" s="1"/>
  <c r="G267"/>
  <c r="G269" s="1"/>
  <c r="G257"/>
  <c r="G259" s="1"/>
  <c r="G210"/>
  <c r="G212" s="1"/>
  <c r="G205"/>
  <c r="G207" s="1"/>
  <c r="G215"/>
  <c r="G217" s="1"/>
  <c r="G316"/>
  <c r="G318" s="1"/>
  <c r="G311"/>
  <c r="G313" s="1"/>
  <c r="F364" l="1"/>
  <c r="I362"/>
  <c r="F712"/>
  <c r="I710"/>
  <c r="D712"/>
  <c r="I708"/>
  <c r="D694"/>
  <c r="I690"/>
  <c r="I745"/>
  <c r="G676"/>
  <c r="I676"/>
  <c r="F754"/>
  <c r="I752"/>
  <c r="E712"/>
  <c r="I709"/>
  <c r="E694"/>
  <c r="I691"/>
  <c r="I355"/>
  <c r="N43" i="25"/>
  <c r="I44" i="28"/>
  <c r="H433" i="14"/>
  <c r="I44" i="27"/>
  <c r="H428" i="14"/>
  <c r="I44" i="25"/>
  <c r="H423" i="14"/>
  <c r="H312"/>
  <c r="H317"/>
  <c r="H322"/>
  <c r="H263"/>
  <c r="H268"/>
  <c r="H258"/>
  <c r="H206"/>
  <c r="H211"/>
  <c r="H216"/>
  <c r="N44" i="24"/>
  <c r="F44" i="27"/>
  <c r="F44" i="25"/>
  <c r="F44" i="28"/>
  <c r="H44"/>
  <c r="H44" i="27"/>
  <c r="H44" i="25"/>
  <c r="G44"/>
  <c r="G44" i="28"/>
  <c r="G44" i="27"/>
  <c r="G702" i="14"/>
  <c r="G711"/>
  <c r="G693"/>
  <c r="G712" l="1"/>
  <c r="I712"/>
  <c r="G703"/>
  <c r="I703"/>
  <c r="G694"/>
  <c r="I694"/>
  <c r="O43" i="25"/>
  <c r="O44" i="24"/>
  <c r="D41" i="26"/>
  <c r="N41" s="1"/>
  <c r="D40"/>
  <c r="N40" s="1"/>
  <c r="O40" s="1"/>
  <c r="F744" i="14"/>
  <c r="D42" i="26"/>
  <c r="N42" s="1"/>
  <c r="D354" i="14"/>
  <c r="I351" s="1"/>
  <c r="D744"/>
  <c r="E354"/>
  <c r="E355" s="1"/>
  <c r="E744"/>
  <c r="F100"/>
  <c r="F102" s="1"/>
  <c r="F354"/>
  <c r="F355" s="1"/>
  <c r="D745" l="1"/>
  <c r="I741"/>
  <c r="E745"/>
  <c r="I742"/>
  <c r="F745"/>
  <c r="I743"/>
  <c r="D355"/>
  <c r="I352"/>
  <c r="I353"/>
  <c r="O41" i="26"/>
  <c r="O42"/>
  <c r="F372" i="14"/>
  <c r="D43" i="27"/>
  <c r="N43" s="1"/>
  <c r="F762" i="14"/>
  <c r="F373" l="1"/>
  <c r="I371"/>
  <c r="F763"/>
  <c r="I761"/>
  <c r="O43" i="27"/>
  <c r="G735" i="14"/>
  <c r="E83"/>
  <c r="E85" s="1"/>
  <c r="D735"/>
  <c r="D726"/>
  <c r="D736" l="1"/>
  <c r="I732"/>
  <c r="D727"/>
  <c r="I723"/>
  <c r="G736"/>
  <c r="I736"/>
  <c r="D42" i="24"/>
  <c r="N42" s="1"/>
  <c r="E726" i="14"/>
  <c r="D41" i="9"/>
  <c r="E735" i="14"/>
  <c r="D95"/>
  <c r="E95"/>
  <c r="E97" s="1"/>
  <c r="E337"/>
  <c r="D100"/>
  <c r="D102" s="1"/>
  <c r="D346"/>
  <c r="E100"/>
  <c r="E102" s="1"/>
  <c r="E346"/>
  <c r="E347" s="1"/>
  <c r="G100"/>
  <c r="G346"/>
  <c r="D105"/>
  <c r="D107" s="1"/>
  <c r="F105"/>
  <c r="F107" s="1"/>
  <c r="E105"/>
  <c r="E107" s="1"/>
  <c r="H101" l="1"/>
  <c r="G102"/>
  <c r="D363"/>
  <c r="D364" s="1"/>
  <c r="D97"/>
  <c r="G347"/>
  <c r="I347"/>
  <c r="D347"/>
  <c r="I343"/>
  <c r="I335"/>
  <c r="E338"/>
  <c r="E727"/>
  <c r="I724"/>
  <c r="E736"/>
  <c r="I733"/>
  <c r="I344"/>
  <c r="O42" i="24"/>
  <c r="D41" i="25"/>
  <c r="N41" s="1"/>
  <c r="D42"/>
  <c r="N42" s="1"/>
  <c r="D41" i="28"/>
  <c r="N41" s="1"/>
  <c r="D42"/>
  <c r="N42" s="1"/>
  <c r="D44" i="27"/>
  <c r="N44" s="1"/>
  <c r="O44" s="1"/>
  <c r="D43" i="28"/>
  <c r="N43" s="1"/>
  <c r="O43" s="1"/>
  <c r="D43" i="9"/>
  <c r="G726" i="14"/>
  <c r="D372"/>
  <c r="D41" i="27"/>
  <c r="N41" s="1"/>
  <c r="E372" i="14"/>
  <c r="D42" i="27"/>
  <c r="N42" s="1"/>
  <c r="G762" i="14"/>
  <c r="G372"/>
  <c r="D771"/>
  <c r="D381"/>
  <c r="G105"/>
  <c r="G107" s="1"/>
  <c r="D762"/>
  <c r="E762"/>
  <c r="E363"/>
  <c r="E753"/>
  <c r="D753"/>
  <c r="G337"/>
  <c r="I338" s="1"/>
  <c r="E381"/>
  <c r="G95"/>
  <c r="G97" s="1"/>
  <c r="F381"/>
  <c r="E771"/>
  <c r="F771"/>
  <c r="I360" l="1"/>
  <c r="F382"/>
  <c r="I380"/>
  <c r="E382"/>
  <c r="I379"/>
  <c r="D382"/>
  <c r="I378"/>
  <c r="G338"/>
  <c r="D373"/>
  <c r="I369"/>
  <c r="G373"/>
  <c r="I373"/>
  <c r="E373"/>
  <c r="I370"/>
  <c r="E364"/>
  <c r="I361"/>
  <c r="F772"/>
  <c r="I770"/>
  <c r="E772"/>
  <c r="I769"/>
  <c r="D772"/>
  <c r="I768"/>
  <c r="G763"/>
  <c r="I763"/>
  <c r="D754"/>
  <c r="I750"/>
  <c r="G727"/>
  <c r="I727"/>
  <c r="E754"/>
  <c r="I751"/>
  <c r="E763"/>
  <c r="I760"/>
  <c r="D763"/>
  <c r="I759"/>
  <c r="O42" i="25"/>
  <c r="O41"/>
  <c r="O41" i="28"/>
  <c r="H96" i="14"/>
  <c r="O42" i="28"/>
  <c r="H106" i="14"/>
  <c r="O42" i="27"/>
  <c r="O41"/>
  <c r="G753" i="14"/>
  <c r="D44" i="25"/>
  <c r="N44" s="1"/>
  <c r="D44" i="28"/>
  <c r="N44" s="1"/>
  <c r="G771" i="14"/>
  <c r="G381"/>
  <c r="G363"/>
  <c r="G382" l="1"/>
  <c r="I382"/>
  <c r="G364"/>
  <c r="I364"/>
  <c r="G772"/>
  <c r="I772"/>
  <c r="G754"/>
  <c r="I754"/>
  <c r="O44" i="25"/>
  <c r="O44" i="28"/>
  <c r="N18" i="9" l="1"/>
  <c r="N35"/>
  <c r="N39"/>
  <c r="N34"/>
  <c r="N36"/>
  <c r="N25"/>
  <c r="N33"/>
  <c r="N28"/>
  <c r="N22"/>
  <c r="N32"/>
  <c r="N30"/>
  <c r="N26"/>
  <c r="N31"/>
  <c r="N29"/>
  <c r="N27"/>
  <c r="N12"/>
  <c r="N23"/>
  <c r="N10"/>
  <c r="N24"/>
  <c r="N21"/>
  <c r="N13"/>
  <c r="N37"/>
  <c r="N38"/>
  <c r="N16"/>
  <c r="N9" l="1"/>
  <c r="N20"/>
  <c r="O9" l="1"/>
  <c r="N19"/>
  <c r="O10" l="1"/>
  <c r="N11"/>
  <c r="N17"/>
  <c r="N14"/>
  <c r="O11" l="1"/>
  <c r="O12" l="1"/>
  <c r="O13" l="1"/>
  <c r="O14" l="1"/>
  <c r="O16" l="1"/>
  <c r="O17" l="1"/>
  <c r="O18" l="1"/>
  <c r="O19" l="1"/>
  <c r="O20" l="1"/>
  <c r="O21" l="1"/>
  <c r="O22" l="1"/>
  <c r="O23" l="1"/>
  <c r="O24" l="1"/>
  <c r="O25" l="1"/>
  <c r="O26" l="1"/>
  <c r="O27" l="1"/>
  <c r="O28" l="1"/>
  <c r="O29" l="1"/>
  <c r="O30" l="1"/>
  <c r="O31" l="1"/>
  <c r="O32" l="1"/>
  <c r="O33" l="1"/>
  <c r="O34" l="1"/>
  <c r="O35" l="1"/>
  <c r="O36" l="1"/>
  <c r="O37" l="1"/>
  <c r="O38" l="1"/>
  <c r="O39" l="1"/>
  <c r="N41" l="1"/>
  <c r="N42"/>
  <c r="N40"/>
  <c r="O42" l="1"/>
  <c r="O40"/>
  <c r="O41"/>
  <c r="N43"/>
  <c r="O43" l="1"/>
  <c r="N20" i="24" l="1"/>
  <c r="N20" i="25"/>
  <c r="O20" l="1"/>
  <c r="O20" i="24"/>
  <c r="N20" i="28"/>
  <c r="N20" i="27"/>
  <c r="O20" i="28" l="1"/>
  <c r="O20" i="27"/>
</calcChain>
</file>

<file path=xl/sharedStrings.xml><?xml version="1.0" encoding="utf-8"?>
<sst xmlns="http://schemas.openxmlformats.org/spreadsheetml/2006/main" count="8108" uniqueCount="1033">
  <si>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</si>
  <si>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</si>
  <si>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</si>
  <si>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</si>
  <si>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</si>
  <si>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</si>
  <si>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</si>
  <si>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</si>
  <si>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</si>
  <si>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Пром.пр.</t>
  </si>
  <si>
    <t>Хлеб пшеничный</t>
  </si>
  <si>
    <t>Норма по СанПин</t>
  </si>
  <si>
    <t>День</t>
  </si>
  <si>
    <t>Чай с сахаром</t>
  </si>
  <si>
    <t xml:space="preserve">Какао с молоком 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</si>
  <si>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</si>
  <si>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</si>
  <si>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</si>
  <si>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</si>
  <si>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</si>
  <si>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</si>
  <si>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</si>
  <si>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</si>
  <si>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</si>
  <si>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</si>
  <si>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</si>
  <si>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</si>
  <si>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</si>
  <si>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</si>
  <si>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</si>
  <si>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</si>
  <si>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</si>
  <si>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</si>
  <si>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</si>
  <si>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</si>
  <si>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</si>
  <si>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</si>
  <si>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</si>
  <si>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</si>
  <si>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</si>
  <si>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</si>
  <si>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</si>
  <si>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</si>
  <si>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</si>
  <si>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</si>
  <si>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</si>
  <si>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</si>
  <si>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</si>
  <si>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</si>
  <si>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</si>
  <si>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</si>
  <si>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</si>
  <si>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</si>
  <si>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</si>
  <si>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</si>
  <si>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</si>
  <si>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</si>
  <si>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</si>
  <si>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</si>
  <si>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</si>
  <si>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</si>
  <si>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</si>
  <si>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</si>
  <si>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>кабачек</t>
  </si>
  <si>
    <t xml:space="preserve">творог </t>
  </si>
  <si>
    <t>печень</t>
  </si>
  <si>
    <t xml:space="preserve">макароны </t>
  </si>
  <si>
    <t xml:space="preserve">сметана </t>
  </si>
  <si>
    <t>морковь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</si>
  <si>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</si>
  <si>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</si>
  <si>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</si>
  <si>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</si>
  <si>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</si>
  <si>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</si>
  <si>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</si>
  <si>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</si>
  <si>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</si>
  <si>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</si>
  <si>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</si>
  <si>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</si>
  <si>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</si>
  <si>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</si>
  <si>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</si>
  <si>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</si>
  <si>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</si>
  <si>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</si>
  <si>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</si>
  <si>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</si>
  <si>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</si>
  <si>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</si>
  <si>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творог</t>
  </si>
  <si>
    <t xml:space="preserve">чай </t>
  </si>
  <si>
    <t>сметана</t>
  </si>
  <si>
    <t xml:space="preserve">морковь       </t>
  </si>
  <si>
    <t>соус</t>
  </si>
  <si>
    <t>томат пюре</t>
  </si>
  <si>
    <t>крупа рисовая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</si>
  <si>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</si>
  <si>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</si>
  <si>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</si>
  <si>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</si>
  <si>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</si>
  <si>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</si>
  <si>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</si>
  <si>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</si>
  <si>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 xml:space="preserve">Итого за день по СанПиН  </t>
  </si>
  <si>
    <t>Кофейный напиток</t>
  </si>
  <si>
    <t>по</t>
  </si>
  <si>
    <t>лук репч.</t>
  </si>
  <si>
    <t>Ответственный за разработку меню инженер-технолог       ___________________________________________</t>
  </si>
  <si>
    <t>/Ткаченко А.Н./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</si>
  <si>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</si>
  <si>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</si>
  <si>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</si>
  <si>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</si>
  <si>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</si>
  <si>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</si>
  <si>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</si>
  <si>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</si>
  <si>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</si>
  <si>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минтай б/г</t>
  </si>
  <si>
    <t>Сок фруктовый (яблочный)</t>
  </si>
  <si>
    <t xml:space="preserve">О Б Е Д 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</si>
  <si>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</si>
  <si>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</si>
  <si>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</si>
  <si>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</si>
  <si>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</si>
  <si>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помидор св.</t>
  </si>
  <si>
    <t>зелень св.</t>
  </si>
  <si>
    <t>яйцо в гр.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</si>
  <si>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</si>
  <si>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</si>
  <si>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</si>
  <si>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</si>
  <si>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</si>
  <si>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</si>
  <si>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</si>
  <si>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</si>
  <si>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</si>
  <si>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</si>
  <si>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2 - я   неделя</t>
  </si>
  <si>
    <t>1 - я   неделя</t>
  </si>
  <si>
    <t>яйца шт./ гр.</t>
  </si>
  <si>
    <t>крахмал</t>
  </si>
  <si>
    <t>Среднее за 10 дней (фактически)</t>
  </si>
  <si>
    <t>сыр костромской</t>
  </si>
  <si>
    <t>Шницель рыбный</t>
  </si>
  <si>
    <t xml:space="preserve"> зелень</t>
  </si>
  <si>
    <t>Жаркое по - дормашнему</t>
  </si>
  <si>
    <t>свинина</t>
  </si>
  <si>
    <t xml:space="preserve">    Суп из овощей </t>
  </si>
  <si>
    <t xml:space="preserve">Суп из овощей </t>
  </si>
  <si>
    <t>горошек консерв</t>
  </si>
  <si>
    <t xml:space="preserve"> "УТВЕРЖДАЮ"</t>
  </si>
  <si>
    <t>З А В Т Р А К</t>
  </si>
  <si>
    <t>ячневая</t>
  </si>
  <si>
    <t>перец сладкий</t>
  </si>
  <si>
    <t>0,09шт.</t>
  </si>
  <si>
    <t>Компот из смеси сухофруктов</t>
  </si>
  <si>
    <t>лук репчат.</t>
  </si>
  <si>
    <t>лавр./лист</t>
  </si>
  <si>
    <t>яйца шт./гр.</t>
  </si>
  <si>
    <t>мука пшен.</t>
  </si>
  <si>
    <t>лавр. / лист</t>
  </si>
  <si>
    <t>итого Специи</t>
  </si>
  <si>
    <t xml:space="preserve">Компот из смеси </t>
  </si>
  <si>
    <t xml:space="preserve">лук репчат.      </t>
  </si>
  <si>
    <t>горошек зелёный</t>
  </si>
  <si>
    <t xml:space="preserve">картофель  </t>
  </si>
  <si>
    <t xml:space="preserve">лук репчат.        </t>
  </si>
  <si>
    <t xml:space="preserve">картофель    </t>
  </si>
  <si>
    <t>яйцо шт. / гр.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</si>
  <si>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</si>
  <si>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</si>
  <si>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>меню разработано согласно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</si>
  <si>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</si>
  <si>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</si>
  <si>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</si>
  <si>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</si>
  <si>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</si>
  <si>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</si>
  <si>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</si>
  <si>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</si>
  <si>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</si>
  <si>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</si>
  <si>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</si>
  <si>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</si>
  <si>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ценность</t>
  </si>
  <si>
    <t>Тех.Карты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</si>
  <si>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</si>
  <si>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</si>
  <si>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</si>
  <si>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</si>
  <si>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</si>
  <si>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</si>
  <si>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</si>
  <si>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</si>
  <si>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</si>
  <si>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</si>
  <si>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</si>
  <si>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10 -й</t>
  </si>
  <si>
    <t>Отклонение от</t>
  </si>
  <si>
    <t>в %</t>
  </si>
  <si>
    <t>( + / - )</t>
  </si>
  <si>
    <t xml:space="preserve">                            ДЛЯ  УЧАЩИХСЯ  В ОБЩЕОБРАЗОВАТЕЛЬНОМ УЧРЕЖДЕНИЕ</t>
  </si>
  <si>
    <t>итого за завтрак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</si>
  <si>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</si>
  <si>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</si>
  <si>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</si>
  <si>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</si>
  <si>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</si>
  <si>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</si>
  <si>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</si>
  <si>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t>фрукты  свежие</t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</si>
  <si>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</si>
  <si>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</si>
  <si>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</si>
  <si>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</si>
  <si>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</si>
  <si>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</si>
  <si>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</si>
  <si>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меню   10 - тидневка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</si>
  <si>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</si>
  <si>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</si>
  <si>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</si>
  <si>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</si>
  <si>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</si>
  <si>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</si>
  <si>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</si>
  <si>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масло порциями </t>
  </si>
  <si>
    <t>бедро птицы</t>
  </si>
  <si>
    <t>О С Е Н Ь    2022 - ___ г.г.</t>
  </si>
  <si>
    <t xml:space="preserve"> сухофруктов</t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</si>
  <si>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</si>
  <si>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</si>
  <si>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                                         Россия   Краснодарский край </t>
  </si>
  <si>
    <t>П О Л Д Н И К</t>
  </si>
  <si>
    <t>Кефир  (м. д. ж. 2,5% )</t>
  </si>
  <si>
    <t>яблоко</t>
  </si>
  <si>
    <t>Кофейный напиток с молоком</t>
  </si>
  <si>
    <t>с молоком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</si>
  <si>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</si>
  <si>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</si>
  <si>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</si>
  <si>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>КОМПАНОВКА  10- ТИДНЕВНОЕ ЦИКЛИЧНОЕ МЕНЮ ШКОЛЬНЫХ    З А В Т Р А К О В  - О Б Е Д О В - П О Л Д Н И К О В</t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</si>
  <si>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</si>
  <si>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</si>
  <si>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</si>
  <si>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 xml:space="preserve">                                       10 - ТИДНЕВНОЕ  МЕНЮ ПРИГОТОВЛЯЕМЫХ БЛЮД ШКОЛЬНЫХ    </t>
  </si>
  <si>
    <t>Среднее за 5 дней (фактически)</t>
  </si>
  <si>
    <t xml:space="preserve">меню завтраки - обеды-полдники  10-тидневка </t>
  </si>
  <si>
    <t>50 / 50</t>
  </si>
  <si>
    <t>Бутерброд с сыром</t>
  </si>
  <si>
    <t xml:space="preserve">меню завтраки - обеды - полдники  10-тидневка </t>
  </si>
  <si>
    <t>крупа перловая</t>
  </si>
  <si>
    <t>сухарь пан</t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</si>
  <si>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П О Л Д Н И К О В  10%   (всего  70 % )</t>
    </r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</si>
  <si>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</si>
  <si>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</si>
  <si>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</si>
  <si>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</si>
  <si>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</si>
  <si>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</si>
  <si>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</si>
  <si>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>0,135 шт.</t>
  </si>
  <si>
    <t>масло порциями</t>
  </si>
  <si>
    <t>м/сливоч</t>
  </si>
  <si>
    <t xml:space="preserve">  3 - й   день</t>
  </si>
  <si>
    <t xml:space="preserve">  5 - й   день</t>
  </si>
  <si>
    <t>6- й   день</t>
  </si>
  <si>
    <t>Компот из смеси  сухофруктов</t>
  </si>
  <si>
    <t>лимон /кислота</t>
  </si>
  <si>
    <t xml:space="preserve">  7 - й день</t>
  </si>
  <si>
    <t>какао-порош</t>
  </si>
  <si>
    <t>Жаркое по - домашнему</t>
  </si>
  <si>
    <t xml:space="preserve">  10- й день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</si>
  <si>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</si>
  <si>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</si>
  <si>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</si>
  <si>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</si>
  <si>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Биточек рисовый</t>
  </si>
  <si>
    <t>крупа манная</t>
  </si>
  <si>
    <t>яблоко св.</t>
  </si>
  <si>
    <t>кукуруза конс</t>
  </si>
  <si>
    <t>м/сливочн</t>
  </si>
  <si>
    <t xml:space="preserve">морковь </t>
  </si>
  <si>
    <t>П О Л Д Н И К И</t>
  </si>
  <si>
    <t xml:space="preserve"> О Б Е Д Ы  И  П О Л Д Н И К И</t>
  </si>
  <si>
    <t>ЗАВТРАКИ  -  ОБЕДЫ  И  ПОЛДНИКИ</t>
  </si>
  <si>
    <t>Среднее за 5 дней   (фактически)</t>
  </si>
  <si>
    <t xml:space="preserve">З А В Т Р А К И   </t>
  </si>
  <si>
    <t>О Б Е Д Ы</t>
  </si>
  <si>
    <t xml:space="preserve">меню завтраки   10-тидневка </t>
  </si>
  <si>
    <t xml:space="preserve">меню  обеды  10-тидневка </t>
  </si>
  <si>
    <t xml:space="preserve">меню -полдники  10-тидневка </t>
  </si>
  <si>
    <t xml:space="preserve">меню завтраки - обеды   10-тидневка </t>
  </si>
  <si>
    <t xml:space="preserve">меню обеды-полдники  10-тидневка 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</si>
  <si>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</si>
  <si>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</si>
  <si>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</si>
  <si>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</si>
  <si>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</si>
  <si>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</si>
  <si>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</si>
  <si>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2 -я</t>
  </si>
  <si>
    <t>СЫРЬЕ</t>
  </si>
  <si>
    <t>Фрукты свежие (банан)</t>
  </si>
  <si>
    <t>Сок фруктовый (персиковый)</t>
  </si>
  <si>
    <t>Фрукты  свежие (апельсин)</t>
  </si>
  <si>
    <t>апельсин</t>
  </si>
  <si>
    <t>лимон</t>
  </si>
  <si>
    <t>Сок фруктовый (абрикосовый)</t>
  </si>
  <si>
    <t>Кофейный напиток с</t>
  </si>
  <si>
    <t>молоком</t>
  </si>
  <si>
    <t xml:space="preserve">                      К       ДЕСЯТИДНЕВНОМУ  МЕНЮ ПРИГОТОВЛЯЕМЫХ БЛЮД </t>
  </si>
  <si>
    <t xml:space="preserve">              ШКОЛЬНЫХ   З А В Т Р А К О В    -    О Б Е Д  О В    И    П О Л Д Н И К О В</t>
  </si>
  <si>
    <t>ПРИЛОЖЕНИЕ К МЕНЮ</t>
  </si>
  <si>
    <t xml:space="preserve">  Витамины  ( мг./сут. )</t>
  </si>
  <si>
    <t>Минерал. в-ва (мг)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</si>
  <si>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</si>
  <si>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</si>
  <si>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</si>
  <si>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</si>
  <si>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</si>
  <si>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</si>
  <si>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</si>
  <si>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</si>
  <si>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</si>
  <si>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г.изд.</t>
  </si>
  <si>
    <t>кальций</t>
  </si>
  <si>
    <t>фосфор</t>
  </si>
  <si>
    <t>магний</t>
  </si>
  <si>
    <t>железо</t>
  </si>
  <si>
    <t xml:space="preserve">  ВСЕГО: за  завтрак  -   обед - полдник</t>
  </si>
  <si>
    <t>12- 18 л</t>
  </si>
  <si>
    <t xml:space="preserve">    ВСЕГО: за  завтрак  -   обед - полдник</t>
  </si>
  <si>
    <t>завтрак-обед-полдник</t>
  </si>
  <si>
    <t>№ сб.</t>
  </si>
  <si>
    <t>отклонение от нормы</t>
  </si>
  <si>
    <t>год. изд.</t>
  </si>
  <si>
    <t>Сб. р-р /</t>
  </si>
  <si>
    <t>ДЛЯ  УЧАЩИХСЯ  В ОБЩЕОБРАЗОВАТЕЛЬНОМ УЧРЕЖДЕНИЕ</t>
  </si>
  <si>
    <t xml:space="preserve"> 1   -   2-я   неделя</t>
  </si>
  <si>
    <t>яйца шт/гр.</t>
  </si>
  <si>
    <t>0,025шт.</t>
  </si>
  <si>
    <t>(консервированный)</t>
  </si>
  <si>
    <t>Горошек зелёный (консервированный)</t>
  </si>
  <si>
    <t>Икра морковная</t>
  </si>
  <si>
    <t>саха -песок</t>
  </si>
  <si>
    <t>кислота лимон</t>
  </si>
  <si>
    <t>Икра свекольная</t>
  </si>
  <si>
    <t>Икра секольная</t>
  </si>
  <si>
    <t xml:space="preserve"> веществава (мг)</t>
  </si>
  <si>
    <t xml:space="preserve">Минеральные </t>
  </si>
  <si>
    <t>Д Е Н Ь   1 - й</t>
  </si>
  <si>
    <t xml:space="preserve">  2 - я неделя</t>
  </si>
  <si>
    <t>Д Е Н Ь  2 - й</t>
  </si>
  <si>
    <t>Д Е Н Ь   3 - й</t>
  </si>
  <si>
    <t>З А В Т Р А К О В  -  О Б Е Д О В   - П О Л Д Н И К О В</t>
  </si>
  <si>
    <t>54-20з/22</t>
  </si>
  <si>
    <t>54-15з/22</t>
  </si>
  <si>
    <t>сыр твёрдых сортов в нарезке</t>
  </si>
  <si>
    <t>54-1з/22</t>
  </si>
  <si>
    <t xml:space="preserve">сыр твёрдых </t>
  </si>
  <si>
    <t>сортов в нарезке</t>
  </si>
  <si>
    <t>сыр полутвёрдый</t>
  </si>
  <si>
    <t>54-2гн/22</t>
  </si>
  <si>
    <t>54-1хн/22</t>
  </si>
  <si>
    <t>репа</t>
  </si>
  <si>
    <t>горошек конс</t>
  </si>
  <si>
    <t>укроп</t>
  </si>
  <si>
    <t xml:space="preserve"> дней</t>
  </si>
  <si>
    <t xml:space="preserve">норма </t>
  </si>
  <si>
    <t>СанПиН</t>
  </si>
  <si>
    <t>суточная</t>
  </si>
  <si>
    <t>ИТОГО ЗА ЗАВТРАК</t>
  </si>
  <si>
    <t>ИТОГО ЗА ОБЕД</t>
  </si>
  <si>
    <t>ИТОГО ЗА ПОЛДНИК</t>
  </si>
  <si>
    <r>
      <t xml:space="preserve">Компановка сырья по БРУТТО (продукт без очистки ):,    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</si>
  <si>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t>ОСЕНЬ      2022 - ___ г.г.</t>
  </si>
  <si>
    <t xml:space="preserve">       З А В Т Р А К</t>
  </si>
  <si>
    <t xml:space="preserve">         О Б Е Д</t>
  </si>
  <si>
    <t xml:space="preserve">     П О Л Д Н И К </t>
  </si>
  <si>
    <t xml:space="preserve">   ЗАВТРАК - ОБЕД</t>
  </si>
  <si>
    <t xml:space="preserve">   ОБЕД - ПОЛДНИК</t>
  </si>
  <si>
    <t>зелень сушёная</t>
  </si>
  <si>
    <t xml:space="preserve">   ЗАВТРАК -  ОБЕД</t>
  </si>
  <si>
    <t>ОБЕД - ПОЛДНИК</t>
  </si>
  <si>
    <t>ИТОГО ОБЩИЙ  РАСХОД  СЫРЬЯ</t>
  </si>
  <si>
    <t xml:space="preserve"> ЗАВТРАК -ОБЕД- ПОЛДНИК</t>
  </si>
  <si>
    <t>ИТОГО крупа</t>
  </si>
  <si>
    <t>ФРУКТЫ</t>
  </si>
  <si>
    <t>ЯБЛОКО</t>
  </si>
  <si>
    <t>БАНАН</t>
  </si>
  <si>
    <t>АПЕЛЬСИН</t>
  </si>
  <si>
    <t>ЛИМОН</t>
  </si>
  <si>
    <t>ИТОГО  ФРУКТЫ</t>
  </si>
  <si>
    <t>ИТОГО  мяса</t>
  </si>
  <si>
    <t>ИТОГО  птица</t>
  </si>
  <si>
    <t>ИТОГО круп</t>
  </si>
  <si>
    <t>ГОВЯДИНА</t>
  </si>
  <si>
    <t>СВИНИНА</t>
  </si>
  <si>
    <t>ИТОГО МЯСО</t>
  </si>
  <si>
    <t>ИТОГО ПТИЦА</t>
  </si>
  <si>
    <t>Хлеб ржаной</t>
  </si>
  <si>
    <t>СУХОФРУКТЫ смесь</t>
  </si>
  <si>
    <t>сухофр/яблоки</t>
  </si>
  <si>
    <t>изюм</t>
  </si>
  <si>
    <t>ИТОГО  сухофрукт</t>
  </si>
  <si>
    <t>редька</t>
  </si>
  <si>
    <t>помидор солён.</t>
  </si>
  <si>
    <t>репка</t>
  </si>
  <si>
    <t xml:space="preserve"> горошек конс.</t>
  </si>
  <si>
    <t>КРУПЫ</t>
  </si>
  <si>
    <t xml:space="preserve"> ячневая</t>
  </si>
  <si>
    <t>рисовая</t>
  </si>
  <si>
    <t xml:space="preserve"> ПТИЦА</t>
  </si>
  <si>
    <t xml:space="preserve">соотношения яйца в скорлупе средняя масса брутто 46 гр. потери на скорлупу 9,1%, и стёк 3,4%; итого потери 12,5 % </t>
  </si>
  <si>
    <t>чистый вес яйца к массе нетто без скорлупы 40 гр.</t>
  </si>
  <si>
    <t>яйцо в граммах</t>
  </si>
  <si>
    <t>чай.чёрный</t>
  </si>
  <si>
    <t>соль пищ. йодир.</t>
  </si>
  <si>
    <t>Крахмал карт.</t>
  </si>
  <si>
    <t xml:space="preserve">сыр </t>
  </si>
  <si>
    <t>специи зелень сушёная</t>
  </si>
  <si>
    <t>2-й день</t>
  </si>
  <si>
    <t>3-й день</t>
  </si>
  <si>
    <t>230/21</t>
  </si>
  <si>
    <t>Сб. р-р.</t>
  </si>
  <si>
    <t xml:space="preserve"> № /год. изд.</t>
  </si>
  <si>
    <t>70 / 17</t>
  </si>
  <si>
    <t>347/21</t>
  </si>
  <si>
    <t>специи (зелень сушёная)</t>
  </si>
  <si>
    <t>10-й день</t>
  </si>
  <si>
    <t>236/21</t>
  </si>
  <si>
    <t xml:space="preserve">Каша рисовая молочная </t>
  </si>
  <si>
    <t>жидкая</t>
  </si>
  <si>
    <t>ваниль</t>
  </si>
  <si>
    <t>223/17</t>
  </si>
  <si>
    <t>501/21</t>
  </si>
  <si>
    <t>150 / 21</t>
  </si>
  <si>
    <t>136/17</t>
  </si>
  <si>
    <t>ккал</t>
  </si>
  <si>
    <t>2023 -___г.г.</t>
  </si>
  <si>
    <t>2023 г.</t>
  </si>
  <si>
    <t>ТК  /  ТТК</t>
  </si>
  <si>
    <t xml:space="preserve"> ПЕРИОД:     ЗИМА - ВЕСНА</t>
  </si>
  <si>
    <t xml:space="preserve">                                    отклонение от нормы  + / -  % </t>
  </si>
  <si>
    <t xml:space="preserve">     10 - ТИДНЕВНОЕ  МЕНЮ  ПРИГОТОВЛЯЕМЫХ  БЛЮД ШКОЛЬНЫХ    З А В Т Р А К О В - О Б Е Д О В - П О Л Д Н И К О В</t>
  </si>
  <si>
    <t>З И М А  -  В Е С Н А   2023 - ___ г.г.</t>
  </si>
  <si>
    <t xml:space="preserve">  Суточная потребность   по СанПиН  </t>
  </si>
  <si>
    <t>отклонение от нормы    (  +  / -  )    %</t>
  </si>
  <si>
    <t>Печень по-строгановски</t>
  </si>
  <si>
    <t>Сборник рецептур блюд и типовых меню для организации питания детей</t>
  </si>
  <si>
    <t xml:space="preserve">образовательных организациях и организациях отдыха детей и их оздоровления   (от 7 до 18 лет) </t>
  </si>
  <si>
    <t xml:space="preserve"> ФБУН "НИИ" Роспотребнадзора И.И.Новикова разработчик (протокол №3 от 19.05.2022 г.)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</si>
  <si>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</si>
  <si>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</si>
  <si>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>82 /21</t>
  </si>
  <si>
    <t>82 / 21</t>
  </si>
  <si>
    <t>236 / 21</t>
  </si>
  <si>
    <t>54-1з /22г</t>
  </si>
  <si>
    <t>Плоды свежие (яблоко)</t>
  </si>
  <si>
    <t>494 / 21</t>
  </si>
  <si>
    <t>соки, напитки фруктовые.</t>
  </si>
  <si>
    <t>239/ 17</t>
  </si>
  <si>
    <t>мука пш. в/с</t>
  </si>
  <si>
    <t>томат -пюре</t>
  </si>
  <si>
    <t>239/17</t>
  </si>
  <si>
    <t>икра кабачк конс</t>
  </si>
  <si>
    <t>Рагу с птицей</t>
  </si>
  <si>
    <t>томатное пюре</t>
  </si>
  <si>
    <t>лим./кислота</t>
  </si>
  <si>
    <t>шиповник</t>
  </si>
  <si>
    <t>54-23гн/22</t>
  </si>
  <si>
    <t>горошек зел.</t>
  </si>
  <si>
    <t>235/17</t>
  </si>
  <si>
    <t>501/ 21</t>
  </si>
  <si>
    <t>Картофель запечённый в</t>
  </si>
  <si>
    <t>сметанном соусе</t>
  </si>
  <si>
    <t>181/21</t>
  </si>
  <si>
    <t>136/ 17</t>
  </si>
  <si>
    <t xml:space="preserve">натуральный </t>
  </si>
  <si>
    <t xml:space="preserve">Шницель рыбный натуральный </t>
  </si>
  <si>
    <t>181 / 21</t>
  </si>
  <si>
    <t>Икра кабачковая (пром. производства)</t>
  </si>
  <si>
    <r>
      <rPr>
        <sz val="7"/>
        <rFont val="Arial Cyr"/>
        <charset val="204"/>
      </rPr>
      <t>Кондитерские изд</t>
    </r>
    <r>
      <rPr>
        <sz val="8"/>
        <rFont val="Arial Cyr"/>
        <family val="2"/>
        <charset val="204"/>
      </rPr>
      <t>. (Печенье )</t>
    </r>
  </si>
  <si>
    <t>150/21</t>
  </si>
  <si>
    <t>Икра кабачковая</t>
  </si>
  <si>
    <t>(промышленного производства</t>
  </si>
  <si>
    <t>(пром. Производства )</t>
  </si>
  <si>
    <t>Сок (абрикосовый)</t>
  </si>
  <si>
    <t xml:space="preserve">Тефтели рыбные </t>
  </si>
  <si>
    <t xml:space="preserve">Плов </t>
  </si>
  <si>
    <t>265 / 17</t>
  </si>
  <si>
    <t>лавр/лист</t>
  </si>
  <si>
    <t>и витаминами</t>
  </si>
  <si>
    <t>54-3гн/22</t>
  </si>
  <si>
    <t>чай с лимоном и сахаром</t>
  </si>
  <si>
    <r>
      <t xml:space="preserve">Кондитерские изделия </t>
    </r>
    <r>
      <rPr>
        <sz val="8"/>
        <rFont val="Arial Cyr"/>
        <family val="2"/>
        <charset val="204"/>
      </rPr>
      <t>( Печенье )</t>
    </r>
  </si>
  <si>
    <t>Каша манная молочная жидкая</t>
  </si>
  <si>
    <t xml:space="preserve">Каша манная молочная </t>
  </si>
  <si>
    <t xml:space="preserve">Печенье </t>
  </si>
  <si>
    <r>
      <t>Кондитерские изд</t>
    </r>
    <r>
      <rPr>
        <b/>
        <sz val="9"/>
        <rFont val="Arial Cyr"/>
        <family val="2"/>
        <charset val="204"/>
      </rPr>
      <t>елия</t>
    </r>
  </si>
  <si>
    <t>494 /21</t>
  </si>
  <si>
    <t>Компот из плодов или</t>
  </si>
  <si>
    <t>ягод сушёных</t>
  </si>
  <si>
    <t xml:space="preserve"> ягод сушеных</t>
  </si>
  <si>
    <t>яблоки сушёные</t>
  </si>
  <si>
    <t xml:space="preserve">Компот из плодов или ягод сушёных </t>
  </si>
  <si>
    <t>Овощи натуральные</t>
  </si>
  <si>
    <t>Салат из моркови с зелёным горошком</t>
  </si>
  <si>
    <t>25 / 21</t>
  </si>
  <si>
    <t xml:space="preserve">Салат из моркови с </t>
  </si>
  <si>
    <t>зелёным горошком</t>
  </si>
  <si>
    <t>Каша  рисовая молочная жидкая</t>
  </si>
  <si>
    <t xml:space="preserve"> жидкая</t>
  </si>
  <si>
    <t>джем абрикосовый</t>
  </si>
  <si>
    <t>1 / 21</t>
  </si>
  <si>
    <t xml:space="preserve">  Бигус</t>
  </si>
  <si>
    <t>329/21</t>
  </si>
  <si>
    <t>джем абрикос</t>
  </si>
  <si>
    <t xml:space="preserve">  /  Бигус</t>
  </si>
  <si>
    <t>210 / 17</t>
  </si>
  <si>
    <t>54-4гн/22</t>
  </si>
  <si>
    <t>Чай с молоком и сахаром</t>
  </si>
  <si>
    <t>259/17</t>
  </si>
  <si>
    <t>соус: сметана</t>
  </si>
  <si>
    <t>соус:</t>
  </si>
  <si>
    <t xml:space="preserve">    Тефтели рыбные </t>
  </si>
  <si>
    <t xml:space="preserve"> / овощи припущенные</t>
  </si>
  <si>
    <t xml:space="preserve">  Пюре картофельное  /</t>
  </si>
  <si>
    <t>384/21</t>
  </si>
  <si>
    <t>Пюре из овощей по- московски</t>
  </si>
  <si>
    <t xml:space="preserve"> по-московски</t>
  </si>
  <si>
    <t xml:space="preserve"> / пюре из овощией </t>
  </si>
  <si>
    <t>смесь сухофруктов</t>
  </si>
  <si>
    <t>Компот из смеси</t>
  </si>
  <si>
    <t>сухофруктов</t>
  </si>
  <si>
    <t>495 /21</t>
  </si>
  <si>
    <t>495 / 21</t>
  </si>
  <si>
    <t>501 / 21</t>
  </si>
  <si>
    <t>501 /21</t>
  </si>
  <si>
    <t>Тефтели рыбные</t>
  </si>
  <si>
    <t xml:space="preserve"> / Пюре из овощей по-московски</t>
  </si>
  <si>
    <t>223 /17</t>
  </si>
  <si>
    <t>Плоды  свежие (апельсин )</t>
  </si>
  <si>
    <t>ЗИМА - ВЕСНА    2023 -  __  г.г.</t>
  </si>
  <si>
    <t xml:space="preserve"> З А В Т Р А К О В   -   О Б Е Д О В  -  П О Л Д Н И К О В</t>
  </si>
  <si>
    <t>Суп картофельный</t>
  </si>
  <si>
    <t>113 /21</t>
  </si>
  <si>
    <t>корень петрушки</t>
  </si>
  <si>
    <t>вода питьевая</t>
  </si>
  <si>
    <t>с бобовыми</t>
  </si>
  <si>
    <t>солёные  (огурец )</t>
  </si>
  <si>
    <t>373/21</t>
  </si>
  <si>
    <t>Котлеты "Нежные"</t>
  </si>
  <si>
    <t>сухарь панир.</t>
  </si>
  <si>
    <t>яйца шт./гр</t>
  </si>
  <si>
    <t>м/растительное для пассер.</t>
  </si>
  <si>
    <t>м/растительное для/против</t>
  </si>
  <si>
    <t>чеснок</t>
  </si>
  <si>
    <t xml:space="preserve">Рагу из овощей </t>
  </si>
  <si>
    <t>соль йодированная</t>
  </si>
  <si>
    <t>соус №402</t>
  </si>
  <si>
    <t>Суп картофельный с бобовыми</t>
  </si>
  <si>
    <t>КОРЕНЬ ПЕТРУШКА</t>
  </si>
  <si>
    <t>ЧЕСНОК СВ.</t>
  </si>
  <si>
    <t>сметанном</t>
  </si>
  <si>
    <t>359 /21</t>
  </si>
  <si>
    <t>Печень, тушённая в соусе</t>
  </si>
  <si>
    <t>392/21</t>
  </si>
  <si>
    <t xml:space="preserve"> и овощи отварные</t>
  </si>
  <si>
    <t xml:space="preserve">Картофель отварной </t>
  </si>
  <si>
    <t>465 / 21</t>
  </si>
  <si>
    <t>158/21</t>
  </si>
  <si>
    <t>Кукуруза с яйцом и луком</t>
  </si>
  <si>
    <t>Кукуруза  с яйцои  и луком</t>
  </si>
  <si>
    <t>кукуруза конс.</t>
  </si>
  <si>
    <t>м/ растительное</t>
  </si>
  <si>
    <t>сахар-песок</t>
  </si>
  <si>
    <t xml:space="preserve">лимон/ кислота </t>
  </si>
  <si>
    <t>яйца  шт./ гр.</t>
  </si>
  <si>
    <t>Борщ из свежей капусты</t>
  </si>
  <si>
    <t>капуста белокачанная</t>
  </si>
  <si>
    <t xml:space="preserve">лук репат.        </t>
  </si>
  <si>
    <t>томат- пюре</t>
  </si>
  <si>
    <t>петрушка корень</t>
  </si>
  <si>
    <t>53 / 21</t>
  </si>
  <si>
    <t xml:space="preserve"> 93 /21</t>
  </si>
  <si>
    <t>303/17</t>
  </si>
  <si>
    <t>Пюре картофельное и</t>
  </si>
  <si>
    <t>398/ 21</t>
  </si>
  <si>
    <t>(сложный гарнир)   Пюре картофельное   и</t>
  </si>
  <si>
    <t>Свекольник</t>
  </si>
  <si>
    <t>горошек зел</t>
  </si>
  <si>
    <t>255 / 17</t>
  </si>
  <si>
    <t xml:space="preserve"> 2 - й день</t>
  </si>
  <si>
    <t>4- й   день</t>
  </si>
  <si>
    <t>Плоды свежие ( яблоко)</t>
  </si>
  <si>
    <t>Плоды свежие (апельсин)</t>
  </si>
  <si>
    <t>Котлеты "Пермские"</t>
  </si>
  <si>
    <t>сухари</t>
  </si>
  <si>
    <t>лук репчат</t>
  </si>
  <si>
    <t>341 / 21</t>
  </si>
  <si>
    <t>Морковь отварная дольками</t>
  </si>
  <si>
    <t>54-27з/22</t>
  </si>
  <si>
    <t>2,275 шт.</t>
  </si>
  <si>
    <t>120 / 80</t>
  </si>
  <si>
    <t xml:space="preserve">338 / 17 </t>
  </si>
  <si>
    <t>398 / 21</t>
  </si>
  <si>
    <t>макароны отварные и</t>
  </si>
  <si>
    <t>Омлет натуральный и</t>
  </si>
  <si>
    <t>фрикадельками</t>
  </si>
  <si>
    <t>0,05 шт.</t>
  </si>
  <si>
    <t>Макароны отварные с сыром</t>
  </si>
  <si>
    <t>с сыром</t>
  </si>
  <si>
    <t xml:space="preserve">Макароны отварные </t>
  </si>
  <si>
    <t>сыр твёрдых сортов</t>
  </si>
  <si>
    <t>вода для варки макарон</t>
  </si>
  <si>
    <t>творог 5%</t>
  </si>
  <si>
    <t>сметана 15 %</t>
  </si>
  <si>
    <t>ванилин</t>
  </si>
  <si>
    <t xml:space="preserve"> запечённые</t>
  </si>
  <si>
    <t>Сырники из  творога</t>
  </si>
  <si>
    <t>0,132 шт.</t>
  </si>
  <si>
    <t>Щи из свежей капусты</t>
  </si>
  <si>
    <t xml:space="preserve">лук репчат.       </t>
  </si>
  <si>
    <t>тома-пюре</t>
  </si>
  <si>
    <t>Сок абрикосовый)</t>
  </si>
  <si>
    <t>291/17</t>
  </si>
  <si>
    <t>Плов из птицы</t>
  </si>
  <si>
    <t xml:space="preserve">    Плов из птицы</t>
  </si>
  <si>
    <t xml:space="preserve"> с клёцками</t>
  </si>
  <si>
    <t xml:space="preserve">Суп картофельный </t>
  </si>
  <si>
    <t>Крупа рисовая</t>
  </si>
  <si>
    <t>Тефтели белип</t>
  </si>
  <si>
    <t>288/21</t>
  </si>
  <si>
    <t>яйца шт. / гр.</t>
  </si>
  <si>
    <t>молоко 2,5% м.д.ж.</t>
  </si>
  <si>
    <t>8- й   день</t>
  </si>
  <si>
    <t xml:space="preserve"> 9 - й день</t>
  </si>
  <si>
    <t>54-13з/22</t>
  </si>
  <si>
    <t>Салат из свеклы отварной</t>
  </si>
  <si>
    <t xml:space="preserve">    Суп гороховый</t>
  </si>
  <si>
    <t>Суп гороховый</t>
  </si>
  <si>
    <t>54-25с/22</t>
  </si>
  <si>
    <t>крупа горох</t>
  </si>
  <si>
    <t>175 /21</t>
  </si>
  <si>
    <t>Овощи в молочном</t>
  </si>
  <si>
    <t>соусе</t>
  </si>
  <si>
    <t>Овощи в молочном соусе</t>
  </si>
  <si>
    <t>Борщ с капустой</t>
  </si>
  <si>
    <t>и картофелем</t>
  </si>
  <si>
    <t xml:space="preserve">Борщ с капустой и </t>
  </si>
  <si>
    <t>картофелем</t>
  </si>
  <si>
    <t>вода для л/кислоты</t>
  </si>
  <si>
    <t>95 / 21</t>
  </si>
  <si>
    <t>Каша вязкая ( пшёная )</t>
  </si>
  <si>
    <t>молочная жидкая</t>
  </si>
  <si>
    <t>Каша рисовая</t>
  </si>
  <si>
    <t>крупа пшено</t>
  </si>
  <si>
    <t>Суфле из рыбы и творога</t>
  </si>
  <si>
    <t>306/21</t>
  </si>
  <si>
    <t>276/21</t>
  </si>
  <si>
    <t>Омлет с отварным картофелем</t>
  </si>
  <si>
    <t xml:space="preserve">Омлет с отварным </t>
  </si>
  <si>
    <t>яйца шт. /гр.</t>
  </si>
  <si>
    <t>Картофель в молоке</t>
  </si>
  <si>
    <t>127 /17</t>
  </si>
  <si>
    <t>143/17</t>
  </si>
  <si>
    <t xml:space="preserve">говядина </t>
  </si>
  <si>
    <t>Котлеты домашние</t>
  </si>
  <si>
    <t>271 / 17</t>
  </si>
  <si>
    <t>98 /21</t>
  </si>
  <si>
    <t>103 /21</t>
  </si>
  <si>
    <t>116/21</t>
  </si>
  <si>
    <t xml:space="preserve">Суп с макаронными </t>
  </si>
  <si>
    <t>изделиями и картофелем</t>
  </si>
  <si>
    <t>54 / 21</t>
  </si>
  <si>
    <t>126 / 21</t>
  </si>
  <si>
    <t xml:space="preserve">Суп с крупой и </t>
  </si>
  <si>
    <t>Рагу из овощей с кашей</t>
  </si>
  <si>
    <t>180/ 21</t>
  </si>
  <si>
    <t>234/17</t>
  </si>
  <si>
    <t>Салат из капусты</t>
  </si>
  <si>
    <t>белокачанной</t>
  </si>
  <si>
    <t>Салат из моркови</t>
  </si>
  <si>
    <t>21/21</t>
  </si>
  <si>
    <t xml:space="preserve">Салат из квашеной капусты </t>
  </si>
  <si>
    <t>47 / 17</t>
  </si>
  <si>
    <t>1,895 шт.</t>
  </si>
  <si>
    <t>Омлет натуральный  и /</t>
  </si>
  <si>
    <t>Чай с яблоком и сахаром</t>
  </si>
  <si>
    <t>54-46гн/22</t>
  </si>
  <si>
    <t>Плоды свежие (банан)</t>
  </si>
  <si>
    <t>банан</t>
  </si>
  <si>
    <t>Фрукты свежие (апельсин)</t>
  </si>
  <si>
    <t>338 /17</t>
  </si>
  <si>
    <t>сок фруктовый</t>
  </si>
  <si>
    <t>359/17</t>
  </si>
  <si>
    <t>0,15 шт.</t>
  </si>
  <si>
    <t>502/21</t>
  </si>
  <si>
    <t>0,185 шт.</t>
  </si>
  <si>
    <t>204/17</t>
  </si>
  <si>
    <t>286/21</t>
  </si>
  <si>
    <t>ТТК /3/17</t>
  </si>
  <si>
    <t>Чай с лимоном и сахаром</t>
  </si>
  <si>
    <t>Энерг-ая</t>
  </si>
  <si>
    <t>Кефир</t>
  </si>
  <si>
    <t>470 / 21</t>
  </si>
  <si>
    <t>193/17</t>
  </si>
  <si>
    <t>кефир</t>
  </si>
  <si>
    <t>крупа рис</t>
  </si>
  <si>
    <t>ванилль</t>
  </si>
  <si>
    <t>сухарь панир</t>
  </si>
  <si>
    <t xml:space="preserve">Чай с яблоком и апельсином </t>
  </si>
  <si>
    <t xml:space="preserve"> молоко</t>
  </si>
  <si>
    <t>сухари панир.</t>
  </si>
  <si>
    <t>лавр. /лист</t>
  </si>
  <si>
    <t>томат-пюре</t>
  </si>
  <si>
    <t xml:space="preserve">Оладьи из печени </t>
  </si>
  <si>
    <t>м/растительное для смаз. Противня</t>
  </si>
  <si>
    <t xml:space="preserve">Оладьи из печени по-кунцевски и /соус сметанный </t>
  </si>
  <si>
    <t>по -кунцевски и /соус сметанный</t>
  </si>
  <si>
    <t>Зразы картофельные и / соус молочный</t>
  </si>
  <si>
    <t>150/17</t>
  </si>
  <si>
    <t xml:space="preserve">Зразы картофельные / </t>
  </si>
  <si>
    <t>и соус молочный</t>
  </si>
  <si>
    <t>сухари пан</t>
  </si>
  <si>
    <t xml:space="preserve">Котлеты картофельные </t>
  </si>
  <si>
    <t>149 / 17</t>
  </si>
  <si>
    <t xml:space="preserve">сухарь панирован. </t>
  </si>
  <si>
    <t>Хлеб пш. (батон )</t>
  </si>
  <si>
    <t>0,1 шт.</t>
  </si>
  <si>
    <t>филе бедро птиц</t>
  </si>
  <si>
    <t>Рыба запечённая с яйцом</t>
  </si>
  <si>
    <t>301 / 21</t>
  </si>
  <si>
    <t>Котлета школьная и /соус</t>
  </si>
  <si>
    <t>152/17</t>
  </si>
  <si>
    <t>Котлеты морковные с</t>
  </si>
  <si>
    <t>100 / 20</t>
  </si>
  <si>
    <t>сухарь панирован</t>
  </si>
  <si>
    <t>Хлеб пш. (батон)</t>
  </si>
  <si>
    <t xml:space="preserve">Котлета школьная и </t>
  </si>
  <si>
    <t>сок яблочный</t>
  </si>
  <si>
    <t>Котлеты из овощей</t>
  </si>
  <si>
    <t>капуста  белокач</t>
  </si>
  <si>
    <t>м/растительное для смазки</t>
  </si>
  <si>
    <t>187/21</t>
  </si>
  <si>
    <t xml:space="preserve">яйца шт./гр. </t>
  </si>
  <si>
    <t>0,175шт.</t>
  </si>
  <si>
    <t>0,23625шт.</t>
  </si>
  <si>
    <t xml:space="preserve">Чай с яблоком и </t>
  </si>
  <si>
    <t xml:space="preserve"> апельсином </t>
  </si>
  <si>
    <t xml:space="preserve">Чай с молоком </t>
  </si>
  <si>
    <t>460 /21</t>
  </si>
  <si>
    <t>яблоки св.</t>
  </si>
  <si>
    <t>100/20</t>
  </si>
  <si>
    <t>творогом и / соус яблочный</t>
  </si>
  <si>
    <t>337/17</t>
  </si>
  <si>
    <t>крахмал картоф</t>
  </si>
  <si>
    <t>Котлеты морковные с творогом и / соус яблочный</t>
  </si>
  <si>
    <t>0,1306шт.</t>
  </si>
  <si>
    <t xml:space="preserve"> с творогом и / соус молочный</t>
  </si>
  <si>
    <t>Котлеты картофельные с творогом и / соус молочный</t>
  </si>
  <si>
    <t>70/ 17</t>
  </si>
  <si>
    <t>113 / 21</t>
  </si>
  <si>
    <t>373 / 21</t>
  </si>
  <si>
    <t>143 / 17</t>
  </si>
  <si>
    <t>Овощи натуральные солёные (огурец)</t>
  </si>
  <si>
    <t>98 / 21</t>
  </si>
  <si>
    <t>Печень, тушёная в соусе сметанном</t>
  </si>
  <si>
    <t>359/21</t>
  </si>
  <si>
    <t>392 /21</t>
  </si>
  <si>
    <t>соус сметанный с томатом</t>
  </si>
  <si>
    <t xml:space="preserve">Рулет с макаронами и / </t>
  </si>
  <si>
    <t xml:space="preserve">      Рулет с макаронами  и   /     соус сметанный с томатом</t>
  </si>
  <si>
    <t>93 / 21</t>
  </si>
  <si>
    <t>303 /17</t>
  </si>
  <si>
    <t>Каша вязкая ( ячневая )</t>
  </si>
  <si>
    <t>82/ 21</t>
  </si>
  <si>
    <t>152 / 17</t>
  </si>
  <si>
    <t xml:space="preserve">Котлеты морковные с творогом  и / </t>
  </si>
  <si>
    <t>/ соус яблочный</t>
  </si>
  <si>
    <t>54-2м/ 22</t>
  </si>
  <si>
    <t>Гуляш из говядины</t>
  </si>
  <si>
    <t>54-2м /22</t>
  </si>
  <si>
    <t>Суп  картофельный с клёцками</t>
  </si>
  <si>
    <t>127 / 17</t>
  </si>
  <si>
    <t>301 /21</t>
  </si>
  <si>
    <t>235 / 17</t>
  </si>
  <si>
    <t>Картофель запечённый в сметанном соусе</t>
  </si>
  <si>
    <t>158 /21</t>
  </si>
  <si>
    <t>Суп с крупой и фрикадельками</t>
  </si>
  <si>
    <t>126 /21</t>
  </si>
  <si>
    <t>Сырники из  творога запечённые</t>
  </si>
  <si>
    <t>204 /17</t>
  </si>
  <si>
    <t>286 /21</t>
  </si>
  <si>
    <t>Какао с молоком и витаминами</t>
  </si>
  <si>
    <t>502 /21</t>
  </si>
  <si>
    <t>150 / 17</t>
  </si>
  <si>
    <t>Салат из квашеной капусты</t>
  </si>
  <si>
    <t>47 /17</t>
  </si>
  <si>
    <t>Суп с макаронными изделиями и картофелем</t>
  </si>
  <si>
    <t>180 /21</t>
  </si>
  <si>
    <t>187 / 21</t>
  </si>
  <si>
    <t>120 /80</t>
  </si>
  <si>
    <t xml:space="preserve">Салат из капусты белокачанной </t>
  </si>
  <si>
    <t>21 / 21</t>
  </si>
  <si>
    <t>103 / 21</t>
  </si>
  <si>
    <t>291 / 17</t>
  </si>
  <si>
    <t>460 / 21</t>
  </si>
  <si>
    <t xml:space="preserve">Котлеты картофельные с творогом  и / </t>
  </si>
  <si>
    <t>/ соус молочный</t>
  </si>
  <si>
    <t>молочный</t>
  </si>
  <si>
    <t>Котлета школьная и /соус молочный</t>
  </si>
  <si>
    <t>Кисель из сока плодового</t>
  </si>
  <si>
    <t>или ягодного с сахаром</t>
  </si>
  <si>
    <r>
      <rPr>
        <sz val="8"/>
        <rFont val="Arial Cyr"/>
        <charset val="204"/>
      </rPr>
      <t xml:space="preserve">Кисель из сока </t>
    </r>
    <r>
      <rPr>
        <sz val="7"/>
        <rFont val="Arial Cyr"/>
        <family val="2"/>
        <charset val="204"/>
      </rPr>
      <t>плодового или ягодного с сахаром</t>
    </r>
  </si>
  <si>
    <t>Биточек рисовый с моркрвью /  и соус молочный</t>
  </si>
  <si>
    <t>с морковью / и соус молочный</t>
  </si>
  <si>
    <r>
      <t xml:space="preserve">Биточек рисовый с морковью /и </t>
    </r>
    <r>
      <rPr>
        <sz val="7"/>
        <rFont val="Arial Cyr"/>
        <charset val="204"/>
      </rPr>
      <t>соус молочный</t>
    </r>
  </si>
  <si>
    <t>Фрукты свежие ( апельсин )</t>
  </si>
  <si>
    <t>193/ 17</t>
  </si>
  <si>
    <t>Борщ с капустой и картофелем</t>
  </si>
  <si>
    <t>СБОРНИК  ТЕХНИЧЕСКИХ  НОРМАТИВОВ - Сборник рецептур на продукцию для обучающихся во всех</t>
  </si>
  <si>
    <t xml:space="preserve"> образовательных учреждениях  / Под ред. М.П. Могольного и В.А. Тутельяна. - М.: ДеЛи плюс,  2017. - 544 с.</t>
  </si>
  <si>
    <t xml:space="preserve"> 1-я неделя</t>
  </si>
  <si>
    <t xml:space="preserve">                            ПРИЛОЖЕНИЕ К  ДЕСЯТИДНЕВНОМУ  МЕНЮ ПРИГОТОВЛЯЕМЫХ БЛЮД </t>
  </si>
  <si>
    <t xml:space="preserve">                                    ТАБЛИЦА   ПОТРЕБНОСТИ ПИЩЕВЫХ ВЕЩЕСТВ,   ВИТАМИНОВ  И  МИНЕРАЛЬНЫХ ВЕЩЕСТВ</t>
  </si>
  <si>
    <t>2023.</t>
  </si>
  <si>
    <t xml:space="preserve">             ТАБЛИЦА   ПОТРЕБНОСТИ ПИЩЕВЫХ ВЕЩЕСТВ,   ВИТАМИНОВ  И  МИНЕРАЛЬНЫХ ВЕЩЕСТВ</t>
  </si>
  <si>
    <t xml:space="preserve"> ПЕРИОД:     З И М А -- В Е С Н А</t>
  </si>
  <si>
    <t>Д Е Н Ь   4  - й</t>
  </si>
  <si>
    <t>Д Е Н Ь  5  - й</t>
  </si>
  <si>
    <t>Д Е Н Ь  6  - й</t>
  </si>
  <si>
    <t>Д Е Н Ь  7  - й</t>
  </si>
  <si>
    <t xml:space="preserve"> 2- я неделя</t>
  </si>
  <si>
    <t>Д Е Н Ь  8  - й</t>
  </si>
  <si>
    <t>Д Е Н Ь  9  - й</t>
  </si>
  <si>
    <t>Д Е Н Ь  10  - й</t>
  </si>
  <si>
    <t>угле-</t>
  </si>
  <si>
    <t>воды</t>
  </si>
  <si>
    <t>2 - я неделя</t>
  </si>
  <si>
    <t xml:space="preserve">   2 - я неделя</t>
  </si>
  <si>
    <t xml:space="preserve">Пищевые вещества г. </t>
  </si>
  <si>
    <t>энерг-я ценность</t>
  </si>
  <si>
    <t>в  ( г )</t>
  </si>
  <si>
    <t xml:space="preserve">отклонение от нормы    (  +  / -  )    </t>
  </si>
  <si>
    <t>ОВОЩИ св. конс.</t>
  </si>
  <si>
    <t>ОВОЩИ солёные томат, зелень</t>
  </si>
  <si>
    <t>итого овощ св.</t>
  </si>
  <si>
    <t>итого овощ солёные</t>
  </si>
  <si>
    <t>ВСЕГО овощ</t>
  </si>
  <si>
    <t>Компот из плодов или ягод сушёных</t>
  </si>
  <si>
    <t>256 / 21</t>
  </si>
  <si>
    <t xml:space="preserve"> отварные и / Овощи припущенные </t>
  </si>
  <si>
    <r>
      <rPr>
        <sz val="8"/>
        <rFont val="Arial Cyr"/>
        <charset val="204"/>
      </rPr>
      <t>(сложный гарнир)</t>
    </r>
    <r>
      <rPr>
        <sz val="9"/>
        <rFont val="Arial Cyr"/>
        <family val="2"/>
        <charset val="204"/>
      </rPr>
      <t xml:space="preserve">   Макароные изделия</t>
    </r>
  </si>
  <si>
    <t>отварные и /овощи припущенные</t>
  </si>
  <si>
    <t>256 /21</t>
  </si>
  <si>
    <t>ТТК/357/21</t>
  </si>
  <si>
    <r>
      <t xml:space="preserve">овощи </t>
    </r>
    <r>
      <rPr>
        <sz val="7"/>
        <rFont val="Arial Cyr"/>
        <charset val="204"/>
      </rPr>
      <t>(свежие, мороженные, консервированные)</t>
    </r>
  </si>
  <si>
    <t>овощи св. конс</t>
  </si>
  <si>
    <t>овощи солёные</t>
  </si>
  <si>
    <t xml:space="preserve"> лим/кисл 2%</t>
  </si>
  <si>
    <t>14 / 17</t>
  </si>
  <si>
    <t xml:space="preserve">Масло   (порциями) </t>
  </si>
  <si>
    <t>масло  (порциями )</t>
  </si>
  <si>
    <t>Масло  (порциями )</t>
  </si>
  <si>
    <t xml:space="preserve">14 / 17 </t>
  </si>
  <si>
    <t>Свекла отварная дольками</t>
  </si>
  <si>
    <t>54-28з/22</t>
  </si>
  <si>
    <t xml:space="preserve">Кисель из сока плодового или ягодного </t>
  </si>
  <si>
    <t>или ягодного</t>
  </si>
  <si>
    <t xml:space="preserve">или ягодного </t>
  </si>
  <si>
    <t>ТТК/485/21</t>
  </si>
  <si>
    <t>56 /17</t>
  </si>
  <si>
    <t>лимон д/ сока</t>
  </si>
  <si>
    <t>Салат овощной с яблоками</t>
  </si>
  <si>
    <t xml:space="preserve"> /и соус молочный</t>
  </si>
  <si>
    <t>Биточек рисовый с морковью /</t>
  </si>
  <si>
    <t>Сок  (персиковый)</t>
  </si>
  <si>
    <t>Сок (яблочный)</t>
  </si>
  <si>
    <t>ТТК/115 /21</t>
  </si>
  <si>
    <t>ТТК/115 / 21</t>
  </si>
  <si>
    <t>ТТК/129 / 21</t>
  </si>
  <si>
    <t>ТТК/129/21</t>
  </si>
  <si>
    <t>116 /21</t>
  </si>
  <si>
    <t>Каша вязкая ( пшённая )</t>
  </si>
  <si>
    <t>276/17</t>
  </si>
  <si>
    <t>276 /17</t>
  </si>
  <si>
    <t>271/17</t>
  </si>
  <si>
    <t>ТТК/357 / 21</t>
  </si>
  <si>
    <t>Рагу из птицы</t>
  </si>
  <si>
    <t>289/17</t>
  </si>
  <si>
    <t>Биточки   рыбные</t>
  </si>
  <si>
    <t>Биточки    рыбные</t>
  </si>
  <si>
    <t>Рыба, запечённая с яйцом</t>
  </si>
  <si>
    <t>Тефтели. Белип</t>
  </si>
  <si>
    <t>327/17</t>
  </si>
  <si>
    <t>джем</t>
  </si>
  <si>
    <t>Запеканка  из творога  / и</t>
  </si>
  <si>
    <t>Запеканка из творога / и  джем</t>
  </si>
  <si>
    <t>ТТК/54-20гн/22</t>
  </si>
  <si>
    <t>ТТК/359/17</t>
  </si>
  <si>
    <t>Кисломолочный напиток</t>
  </si>
  <si>
    <r>
      <t xml:space="preserve">Кисломолочный напиток (Кефир  </t>
    </r>
    <r>
      <rPr>
        <sz val="6.5"/>
        <rFont val="Arial Cyr"/>
        <charset val="204"/>
      </rPr>
      <t>(м.д.ж. 2,5% )</t>
    </r>
    <r>
      <rPr>
        <sz val="7"/>
        <rFont val="Arial Cyr"/>
        <charset val="204"/>
      </rPr>
      <t>)</t>
    </r>
  </si>
  <si>
    <t>Возрастная категория:   12  лет и старше</t>
  </si>
  <si>
    <t>возрастная категория 12  лет и старше</t>
  </si>
  <si>
    <t>ЗИМА - ВЕСНА</t>
  </si>
  <si>
    <t xml:space="preserve">   Возрастная категория:     12  лет и старше</t>
  </si>
  <si>
    <t xml:space="preserve">      Возрастная категория:   12  лет и старше</t>
  </si>
  <si>
    <t>12 - 18 л</t>
  </si>
  <si>
    <t xml:space="preserve">   Возрастная категория:  12 лет и старше</t>
  </si>
  <si>
    <t xml:space="preserve">      Возрастная категория:  12  лет и старше</t>
  </si>
  <si>
    <t xml:space="preserve"> Возрастная категория: 12  лет и старше</t>
  </si>
  <si>
    <t>ЗАВТРАКИ  -  ОБЕДЫ -  ПОЛДНИКИ</t>
  </si>
  <si>
    <t xml:space="preserve">  Возрастная категория: 12  лет и старше</t>
  </si>
  <si>
    <t xml:space="preserve">   Возрастная категория: 12 лет и старше</t>
  </si>
  <si>
    <t xml:space="preserve">      Возрастная категория:  12 лет  и старше</t>
  </si>
  <si>
    <t xml:space="preserve">   Возрастная категория:  12  лет и старше</t>
  </si>
  <si>
    <t xml:space="preserve">  Возрастная категория:   12  лет и старше</t>
  </si>
  <si>
    <t>З А В Т Р А К О В - О Б Е Д О В - П О Л Д Н И К О В</t>
  </si>
  <si>
    <t xml:space="preserve">                               Возрастная категория:         12   лет  и  старше</t>
  </si>
  <si>
    <t>сметанный  с томатом</t>
  </si>
  <si>
    <t xml:space="preserve">Рулет с макаронами и  / соус </t>
  </si>
  <si>
    <t>З А В Т Р А К О В  - О Б Е Д О В  - П О Л Д Н И К О В</t>
  </si>
  <si>
    <t xml:space="preserve"> Омлет натуральный / и Бигус</t>
  </si>
  <si>
    <t>(сложный гарнир)</t>
  </si>
  <si>
    <t xml:space="preserve">                               Возрастная категория:    12  лет  и  старше</t>
  </si>
  <si>
    <t>150/40</t>
  </si>
  <si>
    <t>50 /155</t>
  </si>
  <si>
    <t>50/155</t>
  </si>
  <si>
    <t>110 / 20</t>
  </si>
  <si>
    <t>160 / 40</t>
  </si>
  <si>
    <t>150 /30</t>
  </si>
  <si>
    <t>Запеканка  из творога / и джем</t>
  </si>
  <si>
    <t>фрикадельки готовые 35 гр.</t>
  </si>
  <si>
    <t xml:space="preserve">Каша  вязкая ячневая </t>
  </si>
  <si>
    <t>клёцки готовые 70гр.</t>
  </si>
  <si>
    <t>0,154 шт</t>
  </si>
  <si>
    <t>клёцки масса теста 63гр.</t>
  </si>
  <si>
    <t>0,471шт.</t>
  </si>
  <si>
    <t>36 гр.</t>
  </si>
  <si>
    <t>01575 шт.</t>
  </si>
  <si>
    <t>80/130</t>
  </si>
  <si>
    <t>100 /20</t>
  </si>
  <si>
    <t>110/20</t>
  </si>
  <si>
    <t>0,1265шт.</t>
  </si>
  <si>
    <t>110 /25</t>
  </si>
  <si>
    <t>0,18715шт.</t>
  </si>
  <si>
    <t>105 / 20</t>
  </si>
  <si>
    <t>20 / 30</t>
  </si>
  <si>
    <t>массам отварных макарон 156,76 г.</t>
  </si>
  <si>
    <t>Картофель отварной /и овощи отварные</t>
  </si>
  <si>
    <t>150 / 30</t>
  </si>
  <si>
    <t>110 / 25</t>
  </si>
  <si>
    <t>150 / 40</t>
  </si>
  <si>
    <t>горошек зелёный (консервированный)</t>
  </si>
  <si>
    <t xml:space="preserve">Рагу из птицы </t>
  </si>
  <si>
    <t>502 / 21</t>
  </si>
  <si>
    <t>включая 10% (соленые, квашеные)</t>
  </si>
  <si>
    <t xml:space="preserve">включая 10% (соленые, квашеные) </t>
  </si>
  <si>
    <t xml:space="preserve">ОВОЩИ солёные </t>
  </si>
  <si>
    <t>90/90</t>
  </si>
  <si>
    <t>90 / 90</t>
  </si>
  <si>
    <t>масса пассер морков 8,75 г.</t>
  </si>
  <si>
    <t>масса пассер лука 5 г.</t>
  </si>
  <si>
    <t>масса пассер томат 4,75 г.</t>
  </si>
  <si>
    <t>масса пассер петруш 2,25 г.</t>
  </si>
  <si>
    <t>раствор лим./кислоты 3,75 гр.</t>
  </si>
  <si>
    <t>масса пассер томат 9 г.</t>
  </si>
  <si>
    <t>масса пассер лука 4,8 г.</t>
  </si>
  <si>
    <t>раствор лим./кислоты 7,2 гр.</t>
  </si>
  <si>
    <t>масса пассер морков 11,25 г.</t>
  </si>
  <si>
    <t>масса р-ра лим кислоты 3,75 г.</t>
  </si>
  <si>
    <t>масса пассер морков  9 г.</t>
  </si>
  <si>
    <t>масса пассер лука 5,5 г.</t>
  </si>
  <si>
    <t>масса пассер томат 2 г.</t>
  </si>
  <si>
    <t>масса отварн карт. 87,3 г.</t>
  </si>
  <si>
    <t>масса  карт. с маслом 90 г.</t>
  </si>
  <si>
    <t>масса отварн морк. 85,6 г.</t>
  </si>
  <si>
    <t>масса  морк. с маслом 90г.</t>
  </si>
  <si>
    <t>масса пассер лука 11 г.</t>
  </si>
  <si>
    <t>масса пассер морков 9 г.</t>
  </si>
  <si>
    <t>масса пассер петруш 2,425 г.</t>
  </si>
  <si>
    <t>масса пассер морков 19,8 г.</t>
  </si>
  <si>
    <t>масса пассер лука 7,2 г.</t>
  </si>
  <si>
    <t>масса пассер репы 21,6г.</t>
  </si>
  <si>
    <t>масса припущен капусты 42 г.</t>
  </si>
  <si>
    <t>соус: вода</t>
  </si>
  <si>
    <t>масса пассер лука 6 г.</t>
  </si>
  <si>
    <t>масса готовой моркови 47,31 г.</t>
  </si>
  <si>
    <t>масса готовой. капусты 37,03 г.</t>
  </si>
  <si>
    <t>масса готового картоф. 30,85 г.</t>
  </si>
  <si>
    <t>масса варен. очищ моркови 37,2 г.</t>
  </si>
  <si>
    <t>масса р-ра лим кислоты 7,2 г.</t>
  </si>
  <si>
    <t>масса отварн. картоф. 81,48 г.</t>
  </si>
  <si>
    <t>масса пассер петруш 1,75 г.</t>
  </si>
  <si>
    <t>масса пассер лука  5 г.</t>
  </si>
  <si>
    <t>масса пассер томат 2,25 г.</t>
  </si>
  <si>
    <t>масса готового картоф. 63 г.</t>
  </si>
  <si>
    <t>масса готовой капусты 32,4 г.</t>
  </si>
  <si>
    <t>масса готовой моркови 27 г.</t>
  </si>
  <si>
    <t>масса готового лука 9 г.</t>
  </si>
  <si>
    <t>масса готовой крупы 36 г.</t>
  </si>
  <si>
    <t>масса пассер морков 56 г.</t>
  </si>
  <si>
    <t>масса отварного картоф. 28 г.</t>
  </si>
  <si>
    <t>масса припущен. капусты 48,2 г.</t>
  </si>
  <si>
    <r>
      <t xml:space="preserve">масса </t>
    </r>
    <r>
      <rPr>
        <b/>
        <sz val="8"/>
        <rFont val="Arial Cyr"/>
        <charset val="204"/>
      </rPr>
      <t>соуса</t>
    </r>
    <r>
      <rPr>
        <b/>
        <sz val="6"/>
        <rFont val="Arial Cyr"/>
        <charset val="204"/>
      </rPr>
      <t xml:space="preserve"> 57,6г.  №402</t>
    </r>
  </si>
  <si>
    <t>масса пассер лука 3 г.</t>
  </si>
  <si>
    <t>масса пассер томат 3,3 г.</t>
  </si>
  <si>
    <t>масса тушён капусты 60 г.</t>
  </si>
  <si>
    <t>масса обжарен. мяса 30 г.</t>
  </si>
  <si>
    <t>масса пассер морков 5,6 г.</t>
  </si>
  <si>
    <t>масса пассер лука 2 г.</t>
  </si>
  <si>
    <t>масса пассер томат 2,4 г.</t>
  </si>
  <si>
    <t>котлетная масса 71 гр.</t>
  </si>
  <si>
    <t>масса отварных макарон 48,04 гр.</t>
  </si>
  <si>
    <t>масса фарша из макарон 49,3 гр.</t>
  </si>
  <si>
    <t>масса п/ф в сухарях 127 гр.</t>
  </si>
  <si>
    <t>масса готового рулета 110 гр.</t>
  </si>
  <si>
    <t>масса пассер морков 17,95 г.</t>
  </si>
  <si>
    <t>масса пассер томат 5,24 г.</t>
  </si>
  <si>
    <t>масса тушён птицы 95 г.</t>
  </si>
  <si>
    <t>масса тушённых овощей с соусом 140 г.</t>
  </si>
  <si>
    <t>масса отварных тефтелей 96,56 гр.</t>
  </si>
  <si>
    <t>Кондитерские изд. (Печенье )</t>
  </si>
  <si>
    <t xml:space="preserve">   Директор ООО  "Глобус"</t>
  </si>
  <si>
    <t>Л.П.Браташенко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</si>
</sst>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_р_."/>
  </numFmts>
  <fonts count="163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 Cyr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1"/>
      <color theme="7" tint="-0.499984740745262"/>
      <name val="Calibri"/>
      <family val="2"/>
      <charset val="204"/>
    </font>
    <font>
      <sz val="10.5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theme="7" tint="-0.499984740745262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6"/>
      <name val="Arial Cyr"/>
      <family val="2"/>
      <charset val="204"/>
    </font>
    <font>
      <b/>
      <sz val="7"/>
      <color rgb="FF002060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b/>
      <i/>
      <sz val="8"/>
      <color rgb="FF000000"/>
      <name val="Calibri"/>
      <family val="2"/>
      <charset val="204"/>
    </font>
    <font>
      <b/>
      <sz val="6"/>
      <name val="Times New Roman"/>
      <family val="1"/>
      <charset val="204"/>
    </font>
    <font>
      <b/>
      <sz val="9"/>
      <color rgb="FFFF0000"/>
      <name val="Arial Cyr"/>
      <charset val="204"/>
    </font>
    <font>
      <sz val="5"/>
      <name val="Arial Cyr"/>
      <family val="2"/>
      <charset val="204"/>
    </font>
    <font>
      <b/>
      <i/>
      <sz val="7"/>
      <name val="Arial Cyr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Liberation Sans"/>
      <charset val="204"/>
    </font>
    <font>
      <b/>
      <sz val="10"/>
      <color rgb="FF000000"/>
      <name val="Liberation Sans"/>
      <charset val="204"/>
    </font>
    <font>
      <b/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b/>
      <sz val="18"/>
      <color rgb="FF000000"/>
      <name val="Liberation Sans"/>
      <charset val="204"/>
    </font>
    <font>
      <b/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i/>
      <sz val="7"/>
      <name val="Calibri"/>
      <family val="2"/>
      <charset val="204"/>
    </font>
    <font>
      <sz val="8"/>
      <color rgb="FFC00000"/>
      <name val="Arial Cyr"/>
      <family val="2"/>
      <charset val="204"/>
    </font>
    <font>
      <sz val="6.5"/>
      <name val="Arial Cyr"/>
      <family val="2"/>
      <charset val="204"/>
    </font>
    <font>
      <b/>
      <sz val="6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6.5"/>
      <name val="Arial Cyr"/>
      <charset val="204"/>
    </font>
    <font>
      <b/>
      <i/>
      <sz val="6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.5"/>
      <name val="Calibri"/>
      <family val="2"/>
      <charset val="204"/>
    </font>
    <font>
      <sz val="6.5"/>
      <name val="Cambria"/>
      <family val="1"/>
      <charset val="204"/>
    </font>
    <font>
      <sz val="7.5"/>
      <name val="Arial Cyr"/>
      <family val="2"/>
      <charset val="204"/>
    </font>
    <font>
      <sz val="6.5"/>
      <color rgb="FF000000"/>
      <name val="Calibri"/>
      <family val="2"/>
      <charset val="204"/>
    </font>
    <font>
      <b/>
      <sz val="6.5"/>
      <name val="Arial Cyr"/>
      <family val="2"/>
      <charset val="204"/>
    </font>
    <font>
      <sz val="5.5"/>
      <name val="Arial Cyr"/>
      <family val="2"/>
      <charset val="204"/>
    </font>
    <font>
      <sz val="8"/>
      <color rgb="FFC00000"/>
      <name val="Cambria"/>
      <family val="1"/>
      <charset val="204"/>
    </font>
    <font>
      <sz val="4"/>
      <name val="Arial Cyr"/>
      <family val="2"/>
      <charset val="204"/>
    </font>
    <font>
      <sz val="4.5"/>
      <name val="Arial Cyr"/>
      <family val="2"/>
      <charset val="204"/>
    </font>
    <font>
      <b/>
      <sz val="8"/>
      <color rgb="FFFF0000"/>
      <name val="Calibri"/>
      <family val="2"/>
      <charset val="204"/>
    </font>
    <font>
      <b/>
      <sz val="6"/>
      <color theme="1"/>
      <name val="Arial Cyr"/>
      <charset val="204"/>
    </font>
    <font>
      <b/>
      <sz val="6.5"/>
      <name val="Arial Cyr"/>
      <charset val="204"/>
    </font>
    <font>
      <b/>
      <sz val="6"/>
      <name val="Arial Cyr"/>
      <charset val="204"/>
    </font>
    <font>
      <b/>
      <i/>
      <sz val="7"/>
      <color rgb="FF000000"/>
      <name val="Calibri"/>
      <family val="2"/>
      <charset val="204"/>
    </font>
    <font>
      <b/>
      <i/>
      <sz val="6.5"/>
      <name val="Arial Cyr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7" tint="0.79998168889431442"/>
        <bgColor rgb="FFE6B9B8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rgb="FFFAC090"/>
      </patternFill>
    </fill>
    <fill>
      <patternFill patternType="solid">
        <fgColor theme="8" tint="0.79998168889431442"/>
        <bgColor rgb="FFE6B9B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E6B9B8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rgb="FFFAC09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7" tint="0.79998168889431442"/>
        <bgColor rgb="FFFF9900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6" tint="0.79998168889431442"/>
        <bgColor rgb="FFE6B9B8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7" tint="0.79998168889431442"/>
        <bgColor rgb="FFFAC090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rgb="FFC3D69B"/>
      </patternFill>
    </fill>
    <fill>
      <patternFill patternType="solid">
        <fgColor theme="9" tint="0.79998168889431442"/>
        <bgColor rgb="FFBDD7E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3D69B"/>
      </patternFill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9" fontId="56" fillId="0" borderId="0" applyFont="0" applyFill="0" applyBorder="0" applyAlignment="0" applyProtection="0"/>
    <xf numFmtId="0" fontId="121" fillId="0" borderId="0"/>
    <xf numFmtId="0" fontId="122" fillId="0" borderId="0" applyNumberFormat="0" applyBorder="0" applyProtection="0"/>
    <xf numFmtId="0" fontId="123" fillId="37" borderId="0" applyNumberFormat="0" applyBorder="0" applyProtection="0"/>
    <xf numFmtId="0" fontId="123" fillId="38" borderId="0" applyNumberFormat="0" applyBorder="0" applyProtection="0"/>
    <xf numFmtId="0" fontId="122" fillId="39" borderId="0" applyNumberFormat="0" applyBorder="0" applyProtection="0"/>
    <xf numFmtId="0" fontId="124" fillId="40" borderId="0" applyNumberFormat="0" applyBorder="0" applyProtection="0"/>
    <xf numFmtId="0" fontId="123" fillId="41" borderId="0" applyNumberFormat="0" applyBorder="0" applyProtection="0"/>
    <xf numFmtId="0" fontId="125" fillId="0" borderId="0" applyNumberFormat="0" applyBorder="0" applyProtection="0"/>
    <xf numFmtId="0" fontId="126" fillId="42" borderId="0" applyNumberFormat="0" applyBorder="0" applyProtection="0"/>
    <xf numFmtId="0" fontId="127" fillId="0" borderId="0" applyNumberFormat="0" applyBorder="0" applyProtection="0"/>
    <xf numFmtId="0" fontId="128" fillId="0" borderId="0" applyNumberFormat="0" applyBorder="0" applyProtection="0"/>
    <xf numFmtId="0" fontId="129" fillId="0" borderId="0" applyNumberFormat="0" applyBorder="0" applyProtection="0"/>
    <xf numFmtId="0" fontId="130" fillId="0" borderId="0" applyNumberFormat="0" applyBorder="0" applyProtection="0"/>
    <xf numFmtId="0" fontId="131" fillId="43" borderId="0" applyNumberFormat="0" applyBorder="0" applyProtection="0"/>
    <xf numFmtId="0" fontId="132" fillId="43" borderId="87" applyNumberFormat="0" applyProtection="0"/>
    <xf numFmtId="0" fontId="133" fillId="0" borderId="0" applyNumberFormat="0" applyBorder="0" applyProtection="0"/>
    <xf numFmtId="0" fontId="121" fillId="0" borderId="0" applyNumberFormat="0" applyFont="0" applyBorder="0" applyProtection="0"/>
    <xf numFmtId="0" fontId="121" fillId="0" borderId="0" applyNumberFormat="0" applyFont="0" applyBorder="0" applyProtection="0"/>
    <xf numFmtId="0" fontId="124" fillId="0" borderId="0" applyNumberFormat="0" applyBorder="0" applyProtection="0"/>
  </cellStyleXfs>
  <cellXfs count="28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7" fillId="0" borderId="0" xfId="0" applyFont="1" applyBorder="1"/>
    <xf numFmtId="0" fontId="10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9" fontId="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0" fillId="0" borderId="10" xfId="0" applyBorder="1"/>
    <xf numFmtId="164" fontId="13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1" fillId="0" borderId="0" xfId="0" applyFont="1" applyBorder="1"/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center"/>
    </xf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6" fillId="0" borderId="3" xfId="0" applyFont="1" applyBorder="1"/>
    <xf numFmtId="0" fontId="6" fillId="0" borderId="10" xfId="0" applyFont="1" applyBorder="1"/>
    <xf numFmtId="0" fontId="6" fillId="0" borderId="9" xfId="0" applyFont="1" applyBorder="1"/>
    <xf numFmtId="0" fontId="0" fillId="0" borderId="19" xfId="0" applyBorder="1"/>
    <xf numFmtId="49" fontId="13" fillId="0" borderId="0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/>
    <xf numFmtId="0" fontId="33" fillId="0" borderId="3" xfId="0" applyFont="1" applyBorder="1" applyAlignment="1">
      <alignment horizontal="left"/>
    </xf>
    <xf numFmtId="165" fontId="34" fillId="0" borderId="23" xfId="0" applyNumberFormat="1" applyFont="1" applyBorder="1" applyAlignment="1">
      <alignment horizontal="center"/>
    </xf>
    <xf numFmtId="1" fontId="34" fillId="0" borderId="23" xfId="0" applyNumberFormat="1" applyFont="1" applyBorder="1" applyAlignment="1">
      <alignment horizontal="center"/>
    </xf>
    <xf numFmtId="0" fontId="0" fillId="0" borderId="25" xfId="0" applyBorder="1"/>
    <xf numFmtId="0" fontId="20" fillId="0" borderId="0" xfId="0" applyFont="1"/>
    <xf numFmtId="0" fontId="31" fillId="0" borderId="0" xfId="0" applyFont="1"/>
    <xf numFmtId="0" fontId="15" fillId="0" borderId="0" xfId="0" applyFont="1"/>
    <xf numFmtId="0" fontId="3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6" fillId="0" borderId="10" xfId="0" applyFont="1" applyBorder="1" applyAlignment="1">
      <alignment horizontal="left"/>
    </xf>
    <xf numFmtId="0" fontId="0" fillId="0" borderId="14" xfId="0" applyBorder="1"/>
    <xf numFmtId="0" fontId="39" fillId="0" borderId="20" xfId="0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1" fontId="39" fillId="0" borderId="2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44" fillId="0" borderId="0" xfId="0" applyFont="1" applyBorder="1"/>
    <xf numFmtId="0" fontId="0" fillId="0" borderId="18" xfId="0" applyBorder="1"/>
    <xf numFmtId="0" fontId="0" fillId="0" borderId="26" xfId="0" applyBorder="1"/>
    <xf numFmtId="0" fontId="41" fillId="0" borderId="0" xfId="0" applyFont="1" applyBorder="1"/>
    <xf numFmtId="0" fontId="43" fillId="0" borderId="0" xfId="0" applyFont="1" applyBorder="1"/>
    <xf numFmtId="0" fontId="0" fillId="0" borderId="2" xfId="0" applyBorder="1"/>
    <xf numFmtId="0" fontId="50" fillId="0" borderId="0" xfId="0" applyFont="1" applyBorder="1"/>
    <xf numFmtId="0" fontId="15" fillId="0" borderId="0" xfId="0" applyFont="1" applyBorder="1"/>
    <xf numFmtId="0" fontId="2" fillId="0" borderId="10" xfId="0" applyFont="1" applyBorder="1"/>
    <xf numFmtId="2" fontId="2" fillId="0" borderId="21" xfId="0" applyNumberFormat="1" applyFont="1" applyBorder="1" applyAlignment="1">
      <alignment horizontal="center"/>
    </xf>
    <xf numFmtId="0" fontId="0" fillId="0" borderId="0" xfId="0" applyFill="1"/>
    <xf numFmtId="2" fontId="9" fillId="0" borderId="23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41" fillId="0" borderId="0" xfId="0" applyFont="1" applyFill="1" applyBorder="1"/>
    <xf numFmtId="0" fontId="41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0" fillId="0" borderId="3" xfId="0" applyFill="1" applyBorder="1"/>
    <xf numFmtId="0" fontId="3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2" xfId="0" applyFont="1" applyFill="1" applyBorder="1"/>
    <xf numFmtId="0" fontId="70" fillId="0" borderId="0" xfId="0" applyFont="1" applyFill="1" applyBorder="1" applyAlignment="1">
      <alignment horizontal="left"/>
    </xf>
    <xf numFmtId="0" fontId="20" fillId="0" borderId="22" xfId="0" applyFont="1" applyFill="1" applyBorder="1"/>
    <xf numFmtId="0" fontId="6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8" xfId="0" applyBorder="1"/>
    <xf numFmtId="165" fontId="0" fillId="0" borderId="0" xfId="0" applyNumberFormat="1" applyFill="1" applyBorder="1"/>
    <xf numFmtId="0" fontId="72" fillId="0" borderId="0" xfId="0" applyFont="1" applyBorder="1"/>
    <xf numFmtId="0" fontId="74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2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42" fillId="0" borderId="0" xfId="0" applyFont="1" applyFill="1" applyBorder="1"/>
    <xf numFmtId="2" fontId="3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8" fillId="0" borderId="0" xfId="0" applyNumberFormat="1" applyFont="1"/>
    <xf numFmtId="164" fontId="13" fillId="0" borderId="0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3" fillId="0" borderId="0" xfId="0" applyFont="1" applyBorder="1" applyAlignment="1">
      <alignment horizontal="left"/>
    </xf>
    <xf numFmtId="0" fontId="44" fillId="0" borderId="41" xfId="0" applyFont="1" applyFill="1" applyBorder="1"/>
    <xf numFmtId="0" fontId="72" fillId="0" borderId="31" xfId="0" applyFont="1" applyFill="1" applyBorder="1"/>
    <xf numFmtId="0" fontId="44" fillId="0" borderId="26" xfId="0" applyFont="1" applyFill="1" applyBorder="1"/>
    <xf numFmtId="0" fontId="46" fillId="0" borderId="0" xfId="0" applyFont="1" applyFill="1" applyBorder="1" applyAlignment="1"/>
    <xf numFmtId="0" fontId="13" fillId="0" borderId="50" xfId="0" applyFont="1" applyFill="1" applyBorder="1" applyAlignment="1">
      <alignment horizontal="left"/>
    </xf>
    <xf numFmtId="0" fontId="39" fillId="0" borderId="49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0" fillId="0" borderId="51" xfId="0" applyBorder="1"/>
    <xf numFmtId="0" fontId="2" fillId="0" borderId="51" xfId="0" applyFont="1" applyFill="1" applyBorder="1" applyAlignment="1">
      <alignment horizontal="center"/>
    </xf>
    <xf numFmtId="0" fontId="2" fillId="0" borderId="54" xfId="0" applyFont="1" applyFill="1" applyBorder="1"/>
    <xf numFmtId="0" fontId="0" fillId="0" borderId="53" xfId="0" applyBorder="1"/>
    <xf numFmtId="0" fontId="4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4" xfId="0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2" fontId="68" fillId="0" borderId="4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36" xfId="0" applyBorder="1"/>
    <xf numFmtId="0" fontId="2" fillId="0" borderId="59" xfId="0" applyFont="1" applyFill="1" applyBorder="1"/>
    <xf numFmtId="0" fontId="20" fillId="0" borderId="59" xfId="0" applyFont="1" applyFill="1" applyBorder="1"/>
    <xf numFmtId="0" fontId="2" fillId="0" borderId="61" xfId="0" applyFont="1" applyBorder="1"/>
    <xf numFmtId="0" fontId="13" fillId="0" borderId="64" xfId="0" applyFont="1" applyFill="1" applyBorder="1" applyAlignment="1">
      <alignment horizontal="left"/>
    </xf>
    <xf numFmtId="0" fontId="50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49" fillId="0" borderId="0" xfId="0" applyFont="1" applyFill="1" applyBorder="1"/>
    <xf numFmtId="0" fontId="78" fillId="0" borderId="0" xfId="0" applyFont="1" applyFill="1" applyBorder="1"/>
    <xf numFmtId="0" fontId="44" fillId="0" borderId="0" xfId="0" applyFont="1" applyFill="1" applyBorder="1"/>
    <xf numFmtId="0" fontId="72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1" fillId="0" borderId="0" xfId="0" applyFont="1" applyFill="1" applyBorder="1"/>
    <xf numFmtId="0" fontId="6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7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4" fillId="0" borderId="0" xfId="0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" fontId="0" fillId="0" borderId="0" xfId="0" applyNumberFormat="1" applyFill="1" applyBorder="1"/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/>
    <xf numFmtId="0" fontId="43" fillId="0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13" fillId="0" borderId="59" xfId="0" applyFont="1" applyBorder="1" applyAlignment="1">
      <alignment horizontal="center"/>
    </xf>
    <xf numFmtId="1" fontId="33" fillId="0" borderId="59" xfId="0" applyNumberFormat="1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9" xfId="0" applyFill="1" applyBorder="1"/>
    <xf numFmtId="0" fontId="0" fillId="0" borderId="72" xfId="0" applyBorder="1"/>
    <xf numFmtId="0" fontId="2" fillId="0" borderId="73" xfId="0" applyFont="1" applyFill="1" applyBorder="1" applyAlignment="1">
      <alignment horizontal="left"/>
    </xf>
    <xf numFmtId="0" fontId="20" fillId="0" borderId="73" xfId="0" applyFont="1" applyFill="1" applyBorder="1" applyAlignment="1">
      <alignment horizontal="left"/>
    </xf>
    <xf numFmtId="0" fontId="26" fillId="0" borderId="75" xfId="0" applyFont="1" applyFill="1" applyBorder="1" applyAlignment="1">
      <alignment horizontal="left"/>
    </xf>
    <xf numFmtId="0" fontId="0" fillId="0" borderId="79" xfId="0" applyBorder="1"/>
    <xf numFmtId="0" fontId="6" fillId="0" borderId="73" xfId="0" applyFont="1" applyBorder="1"/>
    <xf numFmtId="0" fontId="2" fillId="0" borderId="67" xfId="0" applyFont="1" applyFill="1" applyBorder="1" applyAlignment="1">
      <alignment horizontal="center"/>
    </xf>
    <xf numFmtId="0" fontId="2" fillId="0" borderId="73" xfId="0" applyFont="1" applyBorder="1"/>
    <xf numFmtId="0" fontId="15" fillId="0" borderId="73" xfId="0" applyFont="1" applyBorder="1" applyAlignment="1">
      <alignment horizontal="center"/>
    </xf>
    <xf numFmtId="0" fontId="0" fillId="0" borderId="18" xfId="0" applyFill="1" applyBorder="1"/>
    <xf numFmtId="2" fontId="32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/>
    </xf>
    <xf numFmtId="0" fontId="13" fillId="0" borderId="50" xfId="0" applyFont="1" applyBorder="1" applyAlignment="1">
      <alignment horizontal="left"/>
    </xf>
    <xf numFmtId="0" fontId="15" fillId="0" borderId="64" xfId="0" applyFont="1" applyBorder="1"/>
    <xf numFmtId="0" fontId="13" fillId="0" borderId="64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59" xfId="0" applyFont="1" applyBorder="1"/>
    <xf numFmtId="0" fontId="2" fillId="0" borderId="76" xfId="0" applyFont="1" applyFill="1" applyBorder="1"/>
    <xf numFmtId="0" fontId="2" fillId="0" borderId="77" xfId="0" applyFont="1" applyFill="1" applyBorder="1" applyAlignment="1">
      <alignment horizontal="left"/>
    </xf>
    <xf numFmtId="0" fontId="2" fillId="0" borderId="66" xfId="0" applyFont="1" applyBorder="1"/>
    <xf numFmtId="0" fontId="31" fillId="0" borderId="73" xfId="0" applyFont="1" applyBorder="1" applyAlignment="1">
      <alignment horizontal="left"/>
    </xf>
    <xf numFmtId="0" fontId="2" fillId="0" borderId="73" xfId="0" applyFont="1" applyFill="1" applyBorder="1"/>
    <xf numFmtId="0" fontId="0" fillId="0" borderId="18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13" fillId="0" borderId="64" xfId="0" applyNumberFormat="1" applyFont="1" applyBorder="1" applyAlignment="1">
      <alignment horizontal="left"/>
    </xf>
    <xf numFmtId="0" fontId="2" fillId="0" borderId="60" xfId="0" applyFont="1" applyBorder="1"/>
    <xf numFmtId="0" fontId="27" fillId="0" borderId="0" xfId="0" applyFont="1" applyFill="1" applyBorder="1"/>
    <xf numFmtId="0" fontId="26" fillId="0" borderId="78" xfId="0" applyFont="1" applyFill="1" applyBorder="1" applyAlignment="1">
      <alignment horizontal="left"/>
    </xf>
    <xf numFmtId="0" fontId="2" fillId="0" borderId="77" xfId="0" applyFont="1" applyBorder="1"/>
    <xf numFmtId="0" fontId="2" fillId="0" borderId="67" xfId="0" applyFont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31" fillId="0" borderId="73" xfId="0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3" fillId="0" borderId="64" xfId="0" applyFont="1" applyBorder="1"/>
    <xf numFmtId="0" fontId="39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59" fillId="0" borderId="0" xfId="0" applyFont="1" applyFill="1" applyBorder="1"/>
    <xf numFmtId="0" fontId="13" fillId="0" borderId="53" xfId="0" applyFont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2" fillId="0" borderId="77" xfId="0" applyFont="1" applyFill="1" applyBorder="1"/>
    <xf numFmtId="0" fontId="2" fillId="0" borderId="36" xfId="0" applyFont="1" applyBorder="1" applyAlignment="1">
      <alignment horizontal="center"/>
    </xf>
    <xf numFmtId="0" fontId="0" fillId="0" borderId="74" xfId="0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1" fillId="0" borderId="73" xfId="0" applyFont="1" applyBorder="1"/>
    <xf numFmtId="0" fontId="13" fillId="0" borderId="64" xfId="0" applyFont="1" applyBorder="1" applyAlignment="1">
      <alignment horizontal="center"/>
    </xf>
    <xf numFmtId="0" fontId="0" fillId="0" borderId="52" xfId="0" applyBorder="1"/>
    <xf numFmtId="0" fontId="4" fillId="0" borderId="0" xfId="0" applyFont="1" applyFill="1" applyBorder="1"/>
    <xf numFmtId="0" fontId="63" fillId="0" borderId="0" xfId="0" applyFont="1" applyFill="1" applyBorder="1"/>
    <xf numFmtId="0" fontId="0" fillId="0" borderId="0" xfId="0" applyFont="1" applyFill="1" applyBorder="1" applyAlignment="1"/>
    <xf numFmtId="0" fontId="8" fillId="0" borderId="0" xfId="0" applyFont="1" applyFill="1" applyBorder="1"/>
    <xf numFmtId="0" fontId="22" fillId="0" borderId="0" xfId="0" applyFont="1" applyFill="1" applyBorder="1"/>
    <xf numFmtId="0" fontId="55" fillId="0" borderId="0" xfId="0" applyFont="1" applyFill="1" applyBorder="1"/>
    <xf numFmtId="0" fontId="70" fillId="0" borderId="0" xfId="0" applyFont="1" applyFill="1" applyBorder="1"/>
    <xf numFmtId="165" fontId="76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167" fontId="76" fillId="0" borderId="0" xfId="0" applyNumberFormat="1" applyFont="1" applyFill="1" applyBorder="1" applyAlignment="1">
      <alignment horizontal="left"/>
    </xf>
    <xf numFmtId="0" fontId="53" fillId="0" borderId="0" xfId="0" applyFont="1" applyFill="1" applyBorder="1"/>
    <xf numFmtId="0" fontId="62" fillId="0" borderId="0" xfId="0" applyFont="1" applyFill="1" applyBorder="1"/>
    <xf numFmtId="0" fontId="64" fillId="0" borderId="0" xfId="0" applyFont="1" applyFill="1" applyBorder="1"/>
    <xf numFmtId="0" fontId="52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15" fillId="0" borderId="53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1" fillId="0" borderId="0" xfId="0" applyFont="1"/>
    <xf numFmtId="0" fontId="5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/>
    <xf numFmtId="0" fontId="20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0" fillId="0" borderId="0" xfId="0" applyNumberFormat="1" applyFont="1"/>
    <xf numFmtId="0" fontId="62" fillId="0" borderId="0" xfId="0" applyFont="1"/>
    <xf numFmtId="2" fontId="13" fillId="0" borderId="0" xfId="0" applyNumberFormat="1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66" fontId="29" fillId="0" borderId="0" xfId="0" applyNumberFormat="1" applyFont="1"/>
    <xf numFmtId="165" fontId="29" fillId="0" borderId="0" xfId="0" applyNumberFormat="1" applyFont="1"/>
    <xf numFmtId="2" fontId="29" fillId="0" borderId="0" xfId="0" applyNumberFormat="1" applyFont="1"/>
    <xf numFmtId="0" fontId="31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5" fillId="0" borderId="50" xfId="0" applyFont="1" applyBorder="1" applyAlignment="1">
      <alignment horizontal="center"/>
    </xf>
    <xf numFmtId="166" fontId="15" fillId="0" borderId="77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2" fillId="0" borderId="54" xfId="0" applyFont="1" applyBorder="1"/>
    <xf numFmtId="0" fontId="66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3" fillId="0" borderId="66" xfId="0" applyFont="1" applyBorder="1" applyAlignment="1">
      <alignment horizontal="center"/>
    </xf>
    <xf numFmtId="0" fontId="13" fillId="0" borderId="76" xfId="0" applyFont="1" applyBorder="1" applyAlignment="1">
      <alignment horizontal="left"/>
    </xf>
    <xf numFmtId="164" fontId="13" fillId="0" borderId="0" xfId="0" applyNumberFormat="1" applyFont="1" applyBorder="1" applyAlignment="1"/>
    <xf numFmtId="0" fontId="2" fillId="0" borderId="7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2" fillId="0" borderId="75" xfId="0" applyFont="1" applyFill="1" applyBorder="1" applyAlignment="1">
      <alignment horizontal="center"/>
    </xf>
    <xf numFmtId="2" fontId="13" fillId="0" borderId="73" xfId="0" applyNumberFormat="1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2" fontId="13" fillId="0" borderId="77" xfId="0" applyNumberFormat="1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166" fontId="13" fillId="0" borderId="73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66" fillId="0" borderId="73" xfId="0" applyNumberFormat="1" applyFont="1" applyBorder="1" applyAlignment="1">
      <alignment horizontal="center"/>
    </xf>
    <xf numFmtId="2" fontId="13" fillId="0" borderId="64" xfId="0" applyNumberFormat="1" applyFont="1" applyBorder="1" applyAlignment="1">
      <alignment horizontal="center"/>
    </xf>
    <xf numFmtId="2" fontId="13" fillId="0" borderId="74" xfId="0" applyNumberFormat="1" applyFont="1" applyBorder="1" applyAlignment="1">
      <alignment horizontal="center"/>
    </xf>
    <xf numFmtId="0" fontId="20" fillId="0" borderId="64" xfId="0" applyFont="1" applyBorder="1"/>
    <xf numFmtId="9" fontId="14" fillId="7" borderId="69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" fillId="0" borderId="16" xfId="0" applyFont="1" applyBorder="1"/>
    <xf numFmtId="0" fontId="31" fillId="0" borderId="77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43" fillId="0" borderId="3" xfId="0" applyFont="1" applyFill="1" applyBorder="1" applyAlignment="1">
      <alignment horizontal="center"/>
    </xf>
    <xf numFmtId="0" fontId="15" fillId="0" borderId="18" xfId="0" applyFont="1" applyBorder="1"/>
    <xf numFmtId="0" fontId="15" fillId="0" borderId="25" xfId="0" applyFont="1" applyBorder="1"/>
    <xf numFmtId="0" fontId="46" fillId="0" borderId="0" xfId="0" applyFont="1" applyBorder="1"/>
    <xf numFmtId="0" fontId="69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31" fillId="0" borderId="51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" fillId="0" borderId="18" xfId="0" applyFont="1" applyFill="1" applyBorder="1"/>
    <xf numFmtId="0" fontId="13" fillId="0" borderId="26" xfId="0" applyFont="1" applyFill="1" applyBorder="1" applyAlignment="1">
      <alignment horizontal="left"/>
    </xf>
    <xf numFmtId="0" fontId="46" fillId="0" borderId="25" xfId="0" applyFont="1" applyFill="1" applyBorder="1"/>
    <xf numFmtId="0" fontId="31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/>
    <xf numFmtId="0" fontId="2" fillId="0" borderId="52" xfId="0" applyFont="1" applyBorder="1" applyAlignment="1">
      <alignment horizontal="center"/>
    </xf>
    <xf numFmtId="2" fontId="0" fillId="0" borderId="0" xfId="0" applyNumberFormat="1"/>
    <xf numFmtId="0" fontId="20" fillId="0" borderId="5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5" fillId="0" borderId="73" xfId="0" applyFont="1" applyBorder="1" applyAlignment="1">
      <alignment horizontal="right"/>
    </xf>
    <xf numFmtId="0" fontId="31" fillId="0" borderId="54" xfId="0" applyFont="1" applyBorder="1" applyAlignment="1">
      <alignment horizontal="left"/>
    </xf>
    <xf numFmtId="0" fontId="15" fillId="0" borderId="0" xfId="0" applyFont="1" applyFill="1" applyBorder="1" applyAlignment="1"/>
    <xf numFmtId="0" fontId="13" fillId="0" borderId="36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31" fillId="0" borderId="0" xfId="0" applyFont="1" applyFill="1" applyBorder="1" applyAlignment="1"/>
    <xf numFmtId="0" fontId="40" fillId="0" borderId="0" xfId="0" applyFont="1" applyFill="1" applyBorder="1"/>
    <xf numFmtId="165" fontId="4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83" fillId="0" borderId="0" xfId="0" applyFont="1" applyFill="1" applyBorder="1"/>
    <xf numFmtId="2" fontId="43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5" fillId="0" borderId="0" xfId="0" applyFont="1" applyFill="1" applyBorder="1"/>
    <xf numFmtId="2" fontId="7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166" fontId="43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0" fontId="47" fillId="0" borderId="0" xfId="0" applyFont="1" applyFill="1" applyBorder="1"/>
    <xf numFmtId="168" fontId="45" fillId="0" borderId="0" xfId="0" applyNumberFormat="1" applyFont="1" applyFill="1" applyBorder="1"/>
    <xf numFmtId="0" fontId="48" fillId="0" borderId="0" xfId="0" applyFont="1" applyFill="1" applyBorder="1"/>
    <xf numFmtId="165" fontId="15" fillId="0" borderId="0" xfId="0" applyNumberFormat="1" applyFont="1" applyFill="1" applyBorder="1"/>
    <xf numFmtId="166" fontId="20" fillId="0" borderId="0" xfId="0" applyNumberFormat="1" applyFont="1" applyFill="1" applyBorder="1"/>
    <xf numFmtId="0" fontId="63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15" fillId="0" borderId="59" xfId="0" applyFont="1" applyBorder="1"/>
    <xf numFmtId="0" fontId="9" fillId="0" borderId="16" xfId="0" applyFont="1" applyBorder="1"/>
    <xf numFmtId="0" fontId="2" fillId="0" borderId="69" xfId="0" applyFont="1" applyBorder="1"/>
    <xf numFmtId="2" fontId="31" fillId="0" borderId="0" xfId="0" applyNumberFormat="1" applyFont="1" applyFill="1"/>
    <xf numFmtId="0" fontId="15" fillId="0" borderId="50" xfId="0" applyFont="1" applyBorder="1"/>
    <xf numFmtId="168" fontId="75" fillId="0" borderId="0" xfId="0" applyNumberFormat="1" applyFont="1" applyFill="1" applyBorder="1" applyAlignment="1">
      <alignment horizontal="left"/>
    </xf>
    <xf numFmtId="0" fontId="2" fillId="0" borderId="50" xfId="0" applyFont="1" applyBorder="1"/>
    <xf numFmtId="169" fontId="20" fillId="0" borderId="0" xfId="0" applyNumberFormat="1" applyFont="1" applyFill="1"/>
    <xf numFmtId="166" fontId="0" fillId="0" borderId="0" xfId="0" applyNumberFormat="1"/>
    <xf numFmtId="0" fontId="2" fillId="0" borderId="30" xfId="0" applyFont="1" applyBorder="1"/>
    <xf numFmtId="0" fontId="2" fillId="0" borderId="49" xfId="0" applyFont="1" applyBorder="1"/>
    <xf numFmtId="0" fontId="0" fillId="0" borderId="50" xfId="0" applyBorder="1"/>
    <xf numFmtId="0" fontId="61" fillId="0" borderId="0" xfId="0" applyFont="1" applyAlignment="1">
      <alignment horizontal="left"/>
    </xf>
    <xf numFmtId="0" fontId="4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1" fontId="33" fillId="0" borderId="37" xfId="0" applyNumberFormat="1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63" xfId="0" applyFont="1" applyBorder="1" applyAlignment="1">
      <alignment horizontal="right"/>
    </xf>
    <xf numFmtId="0" fontId="43" fillId="0" borderId="2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3" fillId="0" borderId="84" xfId="0" applyFont="1" applyBorder="1" applyAlignment="1">
      <alignment horizontal="right"/>
    </xf>
    <xf numFmtId="2" fontId="33" fillId="0" borderId="26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" fillId="0" borderId="63" xfId="0" applyFont="1" applyBorder="1"/>
    <xf numFmtId="1" fontId="33" fillId="0" borderId="63" xfId="0" applyNumberFormat="1" applyFont="1" applyBorder="1" applyAlignment="1">
      <alignment horizontal="center"/>
    </xf>
    <xf numFmtId="0" fontId="13" fillId="0" borderId="63" xfId="0" applyFont="1" applyBorder="1" applyAlignment="1">
      <alignment horizontal="right"/>
    </xf>
    <xf numFmtId="2" fontId="14" fillId="0" borderId="26" xfId="0" applyNumberFormat="1" applyFont="1" applyBorder="1" applyAlignment="1">
      <alignment horizontal="center" vertical="center" wrapText="1"/>
    </xf>
    <xf numFmtId="0" fontId="2" fillId="0" borderId="64" xfId="0" applyFont="1" applyBorder="1"/>
    <xf numFmtId="0" fontId="2" fillId="0" borderId="63" xfId="0" applyFont="1" applyBorder="1" applyAlignment="1">
      <alignment horizontal="center"/>
    </xf>
    <xf numFmtId="1" fontId="33" fillId="0" borderId="64" xfId="0" applyNumberFormat="1" applyFont="1" applyBorder="1" applyAlignment="1">
      <alignment horizontal="center"/>
    </xf>
    <xf numFmtId="0" fontId="2" fillId="0" borderId="83" xfId="0" applyFont="1" applyBorder="1"/>
    <xf numFmtId="0" fontId="13" fillId="0" borderId="83" xfId="0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2" fontId="32" fillId="0" borderId="18" xfId="0" applyNumberFormat="1" applyFont="1" applyBorder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63" xfId="0" applyBorder="1" applyAlignment="1">
      <alignment horizontal="center"/>
    </xf>
    <xf numFmtId="0" fontId="2" fillId="0" borderId="83" xfId="0" applyFont="1" applyBorder="1" applyAlignment="1">
      <alignment horizontal="center"/>
    </xf>
    <xf numFmtId="164" fontId="13" fillId="0" borderId="83" xfId="0" applyNumberFormat="1" applyFont="1" applyBorder="1" applyAlignment="1">
      <alignment horizontal="right"/>
    </xf>
    <xf numFmtId="2" fontId="32" fillId="0" borderId="37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3" fillId="0" borderId="9" xfId="0" applyFont="1" applyBorder="1"/>
    <xf numFmtId="1" fontId="93" fillId="0" borderId="84" xfId="0" applyNumberFormat="1" applyFont="1" applyBorder="1" applyAlignment="1">
      <alignment horizontal="center"/>
    </xf>
    <xf numFmtId="1" fontId="93" fillId="0" borderId="63" xfId="0" applyNumberFormat="1" applyFont="1" applyBorder="1" applyAlignment="1">
      <alignment horizontal="center"/>
    </xf>
    <xf numFmtId="0" fontId="2" fillId="0" borderId="74" xfId="0" applyFont="1" applyBorder="1"/>
    <xf numFmtId="0" fontId="20" fillId="0" borderId="63" xfId="0" applyFont="1" applyBorder="1" applyAlignment="1">
      <alignment horizontal="center"/>
    </xf>
    <xf numFmtId="49" fontId="13" fillId="0" borderId="63" xfId="0" applyNumberFormat="1" applyFont="1" applyBorder="1" applyAlignment="1">
      <alignment horizontal="right"/>
    </xf>
    <xf numFmtId="0" fontId="2" fillId="0" borderId="72" xfId="0" applyFont="1" applyBorder="1"/>
    <xf numFmtId="0" fontId="13" fillId="0" borderId="60" xfId="0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1" fontId="33" fillId="0" borderId="2" xfId="0" applyNumberFormat="1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1" fontId="33" fillId="0" borderId="84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20" fillId="0" borderId="8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8" xfId="0" applyFont="1" applyBorder="1"/>
    <xf numFmtId="0" fontId="2" fillId="0" borderId="84" xfId="0" applyFont="1" applyBorder="1"/>
    <xf numFmtId="0" fontId="0" fillId="0" borderId="64" xfId="0" applyBorder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36" xfId="0" applyFont="1" applyBorder="1"/>
    <xf numFmtId="1" fontId="50" fillId="0" borderId="84" xfId="0" applyNumberFormat="1" applyFont="1" applyBorder="1" applyAlignment="1">
      <alignment horizontal="center"/>
    </xf>
    <xf numFmtId="0" fontId="31" fillId="0" borderId="74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0" fontId="1" fillId="0" borderId="18" xfId="0" applyFont="1" applyBorder="1"/>
    <xf numFmtId="0" fontId="33" fillId="0" borderId="19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3" fillId="0" borderId="27" xfId="0" applyFont="1" applyBorder="1" applyAlignment="1">
      <alignment horizontal="right"/>
    </xf>
    <xf numFmtId="0" fontId="4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46" fillId="0" borderId="49" xfId="0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46" fillId="0" borderId="66" xfId="0" applyFont="1" applyBorder="1" applyAlignment="1">
      <alignment horizontal="center" vertical="center"/>
    </xf>
    <xf numFmtId="2" fontId="36" fillId="10" borderId="73" xfId="0" applyNumberFormat="1" applyFont="1" applyFill="1" applyBorder="1" applyAlignment="1">
      <alignment horizontal="center"/>
    </xf>
    <xf numFmtId="0" fontId="33" fillId="0" borderId="74" xfId="0" applyFont="1" applyBorder="1" applyAlignment="1">
      <alignment horizontal="right"/>
    </xf>
    <xf numFmtId="0" fontId="42" fillId="0" borderId="36" xfId="0" applyFont="1" applyBorder="1" applyAlignment="1">
      <alignment horizontal="left"/>
    </xf>
    <xf numFmtId="0" fontId="0" fillId="4" borderId="79" xfId="0" applyFill="1" applyBorder="1"/>
    <xf numFmtId="2" fontId="14" fillId="4" borderId="70" xfId="0" applyNumberFormat="1" applyFont="1" applyFill="1" applyBorder="1" applyAlignment="1">
      <alignment horizontal="center"/>
    </xf>
    <xf numFmtId="0" fontId="37" fillId="4" borderId="72" xfId="0" applyFont="1" applyFill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166" fontId="29" fillId="0" borderId="0" xfId="0" applyNumberFormat="1" applyFont="1" applyBorder="1"/>
    <xf numFmtId="2" fontId="29" fillId="0" borderId="0" xfId="0" applyNumberFormat="1" applyFont="1" applyBorder="1"/>
    <xf numFmtId="0" fontId="50" fillId="0" borderId="83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2" fillId="0" borderId="14" xfId="0" applyFont="1" applyBorder="1"/>
    <xf numFmtId="0" fontId="43" fillId="0" borderId="0" xfId="0" applyFont="1" applyAlignment="1">
      <alignment horizontal="center"/>
    </xf>
    <xf numFmtId="0" fontId="6" fillId="0" borderId="28" xfId="0" applyFont="1" applyBorder="1"/>
    <xf numFmtId="0" fontId="6" fillId="0" borderId="80" xfId="0" applyFont="1" applyBorder="1"/>
    <xf numFmtId="0" fontId="2" fillId="0" borderId="2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29" xfId="0" applyFont="1" applyBorder="1"/>
    <xf numFmtId="0" fontId="0" fillId="0" borderId="32" xfId="0" applyBorder="1" applyAlignment="1">
      <alignment horizontal="center"/>
    </xf>
    <xf numFmtId="0" fontId="6" fillId="0" borderId="23" xfId="0" applyFont="1" applyBorder="1"/>
    <xf numFmtId="0" fontId="2" fillId="0" borderId="43" xfId="0" applyFont="1" applyBorder="1"/>
    <xf numFmtId="0" fontId="0" fillId="0" borderId="79" xfId="0" applyBorder="1" applyAlignment="1">
      <alignment horizontal="center"/>
    </xf>
    <xf numFmtId="0" fontId="6" fillId="0" borderId="61" xfId="0" applyFont="1" applyBorder="1"/>
    <xf numFmtId="164" fontId="13" fillId="0" borderId="63" xfId="0" applyNumberFormat="1" applyFont="1" applyBorder="1" applyAlignment="1">
      <alignment horizontal="right"/>
    </xf>
    <xf numFmtId="0" fontId="44" fillId="0" borderId="0" xfId="0" applyFont="1"/>
    <xf numFmtId="0" fontId="53" fillId="0" borderId="0" xfId="0" applyFont="1" applyBorder="1"/>
    <xf numFmtId="0" fontId="68" fillId="0" borderId="0" xfId="0" applyFont="1" applyFill="1" applyBorder="1"/>
    <xf numFmtId="168" fontId="20" fillId="0" borderId="0" xfId="0" applyNumberFormat="1" applyFont="1" applyFill="1" applyBorder="1"/>
    <xf numFmtId="167" fontId="72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5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89" fillId="0" borderId="0" xfId="0" applyFont="1" applyBorder="1"/>
    <xf numFmtId="0" fontId="65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5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5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50" fillId="0" borderId="0" xfId="0" applyFont="1"/>
    <xf numFmtId="9" fontId="33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left"/>
    </xf>
    <xf numFmtId="0" fontId="1" fillId="0" borderId="10" xfId="0" applyFont="1" applyBorder="1"/>
    <xf numFmtId="0" fontId="95" fillId="10" borderId="6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13" fillId="0" borderId="50" xfId="0" applyNumberFormat="1" applyFont="1" applyBorder="1" applyAlignment="1">
      <alignment horizontal="left"/>
    </xf>
    <xf numFmtId="0" fontId="0" fillId="0" borderId="55" xfId="0" applyBorder="1"/>
    <xf numFmtId="0" fontId="2" fillId="0" borderId="44" xfId="0" applyFont="1" applyBorder="1"/>
    <xf numFmtId="0" fontId="43" fillId="0" borderId="35" xfId="0" applyFont="1" applyBorder="1" applyAlignment="1">
      <alignment horizontal="center"/>
    </xf>
    <xf numFmtId="0" fontId="7" fillId="0" borderId="18" xfId="0" applyFont="1" applyBorder="1"/>
    <xf numFmtId="0" fontId="0" fillId="0" borderId="53" xfId="0" applyFill="1" applyBorder="1"/>
    <xf numFmtId="49" fontId="13" fillId="0" borderId="0" xfId="0" applyNumberFormat="1" applyFont="1" applyBorder="1" applyAlignment="1">
      <alignment horizontal="center"/>
    </xf>
    <xf numFmtId="166" fontId="16" fillId="0" borderId="71" xfId="0" applyNumberFormat="1" applyFont="1" applyBorder="1" applyAlignment="1">
      <alignment horizontal="center"/>
    </xf>
    <xf numFmtId="166" fontId="16" fillId="0" borderId="69" xfId="0" applyNumberFormat="1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35" fillId="0" borderId="59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2" fontId="18" fillId="3" borderId="75" xfId="0" applyNumberFormat="1" applyFont="1" applyFill="1" applyBorder="1" applyAlignment="1">
      <alignment horizontal="center"/>
    </xf>
    <xf numFmtId="2" fontId="18" fillId="3" borderId="59" xfId="0" applyNumberFormat="1" applyFont="1" applyFill="1" applyBorder="1" applyAlignment="1">
      <alignment horizontal="center"/>
    </xf>
    <xf numFmtId="2" fontId="18" fillId="3" borderId="73" xfId="0" applyNumberFormat="1" applyFont="1" applyFill="1" applyBorder="1" applyAlignment="1">
      <alignment horizontal="center"/>
    </xf>
    <xf numFmtId="0" fontId="43" fillId="0" borderId="46" xfId="0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6" fillId="0" borderId="73" xfId="0" applyNumberFormat="1" applyFont="1" applyBorder="1" applyAlignment="1">
      <alignment horizontal="center"/>
    </xf>
    <xf numFmtId="166" fontId="9" fillId="0" borderId="28" xfId="0" applyNumberFormat="1" applyFont="1" applyBorder="1" applyAlignment="1">
      <alignment horizontal="center" vertical="center"/>
    </xf>
    <xf numFmtId="1" fontId="93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166" fontId="9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20" fillId="0" borderId="63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6" fontId="16" fillId="0" borderId="34" xfId="0" applyNumberFormat="1" applyFont="1" applyBorder="1" applyAlignment="1">
      <alignment horizontal="center"/>
    </xf>
    <xf numFmtId="0" fontId="13" fillId="0" borderId="51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92" fillId="0" borderId="0" xfId="0" applyFont="1" applyBorder="1"/>
    <xf numFmtId="166" fontId="16" fillId="0" borderId="65" xfId="0" applyNumberFormat="1" applyFont="1" applyBorder="1" applyAlignment="1">
      <alignment horizontal="center"/>
    </xf>
    <xf numFmtId="0" fontId="92" fillId="0" borderId="0" xfId="0" applyFont="1" applyFill="1" applyBorder="1"/>
    <xf numFmtId="166" fontId="16" fillId="0" borderId="57" xfId="0" applyNumberFormat="1" applyFont="1" applyBorder="1" applyAlignment="1">
      <alignment horizontal="center"/>
    </xf>
    <xf numFmtId="166" fontId="32" fillId="0" borderId="24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2" fontId="19" fillId="0" borderId="25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166" fontId="13" fillId="0" borderId="36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2" fontId="70" fillId="0" borderId="0" xfId="0" applyNumberFormat="1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6" fontId="16" fillId="0" borderId="78" xfId="0" applyNumberFormat="1" applyFont="1" applyBorder="1" applyAlignment="1">
      <alignment horizontal="center"/>
    </xf>
    <xf numFmtId="0" fontId="15" fillId="0" borderId="32" xfId="0" applyFont="1" applyBorder="1"/>
    <xf numFmtId="0" fontId="64" fillId="0" borderId="0" xfId="0" applyFont="1" applyBorder="1"/>
    <xf numFmtId="0" fontId="43" fillId="0" borderId="19" xfId="0" applyFont="1" applyBorder="1" applyAlignment="1">
      <alignment horizontal="center"/>
    </xf>
    <xf numFmtId="164" fontId="13" fillId="0" borderId="84" xfId="0" applyNumberFormat="1" applyFont="1" applyBorder="1" applyAlignment="1">
      <alignment horizontal="right"/>
    </xf>
    <xf numFmtId="0" fontId="2" fillId="0" borderId="84" xfId="0" applyFont="1" applyFill="1" applyBorder="1"/>
    <xf numFmtId="166" fontId="15" fillId="0" borderId="73" xfId="0" applyNumberFormat="1" applyFont="1" applyBorder="1" applyAlignment="1">
      <alignment horizontal="center"/>
    </xf>
    <xf numFmtId="0" fontId="31" fillId="0" borderId="44" xfId="0" applyFont="1" applyBorder="1" applyAlignment="1">
      <alignment horizontal="left"/>
    </xf>
    <xf numFmtId="0" fontId="15" fillId="0" borderId="18" xfId="0" applyFont="1" applyFill="1" applyBorder="1"/>
    <xf numFmtId="0" fontId="0" fillId="0" borderId="3" xfId="0" applyBorder="1" applyAlignment="1">
      <alignment horizontal="center"/>
    </xf>
    <xf numFmtId="0" fontId="55" fillId="0" borderId="0" xfId="0" applyFont="1" applyBorder="1" applyAlignment="1">
      <alignment horizontal="left"/>
    </xf>
    <xf numFmtId="0" fontId="90" fillId="0" borderId="0" xfId="0" applyFont="1" applyFill="1" applyBorder="1"/>
    <xf numFmtId="167" fontId="0" fillId="0" borderId="0" xfId="0" applyNumberFormat="1" applyFill="1" applyBorder="1"/>
    <xf numFmtId="2" fontId="39" fillId="0" borderId="49" xfId="0" applyNumberFormat="1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0" fontId="2" fillId="0" borderId="3" xfId="0" applyFont="1" applyBorder="1"/>
    <xf numFmtId="0" fontId="5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2" fontId="91" fillId="0" borderId="0" xfId="0" applyNumberFormat="1" applyFont="1" applyFill="1" applyBorder="1" applyAlignment="1">
      <alignment horizontal="center"/>
    </xf>
    <xf numFmtId="0" fontId="64" fillId="0" borderId="73" xfId="0" applyFont="1" applyFill="1" applyBorder="1" applyAlignment="1">
      <alignment horizontal="left"/>
    </xf>
    <xf numFmtId="0" fontId="13" fillId="0" borderId="51" xfId="0" applyFont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6" fillId="0" borderId="76" xfId="0" applyFont="1" applyBorder="1"/>
    <xf numFmtId="0" fontId="58" fillId="0" borderId="0" xfId="0" applyFont="1" applyFill="1" applyBorder="1"/>
    <xf numFmtId="0" fontId="57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57" fillId="0" borderId="0" xfId="0" applyNumberFormat="1" applyFont="1" applyFill="1" applyBorder="1"/>
    <xf numFmtId="2" fontId="5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57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center"/>
    </xf>
    <xf numFmtId="167" fontId="57" fillId="0" borderId="0" xfId="0" applyNumberFormat="1" applyFont="1" applyFill="1" applyBorder="1"/>
    <xf numFmtId="1" fontId="55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/>
    <xf numFmtId="2" fontId="39" fillId="0" borderId="0" xfId="0" applyNumberFormat="1" applyFont="1" applyFill="1" applyBorder="1" applyAlignment="1">
      <alignment horizontal="center"/>
    </xf>
    <xf numFmtId="2" fontId="99" fillId="0" borderId="0" xfId="0" applyNumberFormat="1" applyFont="1" applyFill="1" applyBorder="1"/>
    <xf numFmtId="168" fontId="57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left"/>
    </xf>
    <xf numFmtId="166" fontId="39" fillId="0" borderId="0" xfId="0" applyNumberFormat="1" applyFont="1" applyFill="1" applyBorder="1" applyAlignment="1">
      <alignment horizontal="center"/>
    </xf>
    <xf numFmtId="167" fontId="39" fillId="0" borderId="0" xfId="0" applyNumberFormat="1" applyFont="1" applyFill="1" applyBorder="1" applyAlignment="1">
      <alignment horizontal="center"/>
    </xf>
    <xf numFmtId="166" fontId="68" fillId="0" borderId="0" xfId="0" applyNumberFormat="1" applyFont="1" applyFill="1" applyBorder="1" applyAlignment="1">
      <alignment horizontal="center"/>
    </xf>
    <xf numFmtId="0" fontId="39" fillId="0" borderId="54" xfId="0" applyFont="1" applyBorder="1" applyAlignment="1">
      <alignment horizontal="center"/>
    </xf>
    <xf numFmtId="2" fontId="68" fillId="0" borderId="66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13" fillId="0" borderId="59" xfId="0" applyFont="1" applyBorder="1" applyAlignment="1">
      <alignment horizontal="left"/>
    </xf>
    <xf numFmtId="2" fontId="75" fillId="0" borderId="0" xfId="0" applyNumberFormat="1" applyFont="1" applyBorder="1" applyAlignment="1">
      <alignment horizontal="left"/>
    </xf>
    <xf numFmtId="0" fontId="2" fillId="0" borderId="9" xfId="0" applyFont="1" applyBorder="1"/>
    <xf numFmtId="0" fontId="31" fillId="0" borderId="84" xfId="0" applyFont="1" applyBorder="1" applyAlignment="1">
      <alignment horizontal="left"/>
    </xf>
    <xf numFmtId="0" fontId="31" fillId="0" borderId="63" xfId="0" applyFont="1" applyBorder="1" applyAlignment="1">
      <alignment horizontal="left"/>
    </xf>
    <xf numFmtId="0" fontId="15" fillId="0" borderId="25" xfId="0" applyFont="1" applyFill="1" applyBorder="1"/>
    <xf numFmtId="0" fontId="64" fillId="0" borderId="59" xfId="0" applyFont="1" applyFill="1" applyBorder="1"/>
    <xf numFmtId="0" fontId="46" fillId="0" borderId="5" xfId="0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/>
    </xf>
    <xf numFmtId="9" fontId="33" fillId="0" borderId="3" xfId="0" applyNumberFormat="1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46" fillId="0" borderId="22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95" fillId="15" borderId="64" xfId="0" applyFont="1" applyFill="1" applyBorder="1" applyAlignment="1">
      <alignment horizontal="center"/>
    </xf>
    <xf numFmtId="2" fontId="36" fillId="15" borderId="73" xfId="0" applyNumberFormat="1" applyFont="1" applyFill="1" applyBorder="1" applyAlignment="1">
      <alignment horizontal="center"/>
    </xf>
    <xf numFmtId="9" fontId="14" fillId="16" borderId="69" xfId="0" applyNumberFormat="1" applyFont="1" applyFill="1" applyBorder="1" applyAlignment="1">
      <alignment horizontal="center"/>
    </xf>
    <xf numFmtId="2" fontId="18" fillId="15" borderId="59" xfId="0" applyNumberFormat="1" applyFont="1" applyFill="1" applyBorder="1" applyAlignment="1">
      <alignment horizontal="center"/>
    </xf>
    <xf numFmtId="2" fontId="18" fillId="15" borderId="73" xfId="0" applyNumberFormat="1" applyFont="1" applyFill="1" applyBorder="1" applyAlignment="1">
      <alignment horizontal="center"/>
    </xf>
    <xf numFmtId="2" fontId="18" fillId="15" borderId="75" xfId="0" applyNumberFormat="1" applyFont="1" applyFill="1" applyBorder="1" applyAlignment="1">
      <alignment horizontal="center"/>
    </xf>
    <xf numFmtId="0" fontId="42" fillId="0" borderId="5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9" xfId="0" applyFont="1" applyBorder="1" applyAlignment="1">
      <alignment horizontal="center"/>
    </xf>
    <xf numFmtId="0" fontId="0" fillId="0" borderId="51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01" fillId="0" borderId="3" xfId="0" applyFont="1" applyBorder="1" applyAlignment="1">
      <alignment horizontal="left"/>
    </xf>
    <xf numFmtId="2" fontId="32" fillId="0" borderId="24" xfId="0" applyNumberFormat="1" applyFon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53" fillId="0" borderId="0" xfId="0" applyFont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166" fontId="50" fillId="0" borderId="0" xfId="0" applyNumberFormat="1" applyFont="1" applyAlignment="1">
      <alignment horizontal="center"/>
    </xf>
    <xf numFmtId="1" fontId="20" fillId="0" borderId="63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166" fontId="9" fillId="0" borderId="35" xfId="0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left"/>
    </xf>
    <xf numFmtId="0" fontId="20" fillId="0" borderId="74" xfId="0" applyFont="1" applyFill="1" applyBorder="1" applyAlignment="1">
      <alignment horizontal="center"/>
    </xf>
    <xf numFmtId="0" fontId="68" fillId="0" borderId="63" xfId="0" applyFont="1" applyBorder="1"/>
    <xf numFmtId="0" fontId="15" fillId="0" borderId="74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27" xfId="0" applyBorder="1" applyAlignment="1">
      <alignment horizontal="center"/>
    </xf>
    <xf numFmtId="0" fontId="13" fillId="0" borderId="79" xfId="0" applyFont="1" applyBorder="1" applyAlignment="1">
      <alignment horizontal="left"/>
    </xf>
    <xf numFmtId="165" fontId="75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166" fontId="13" fillId="0" borderId="73" xfId="0" applyNumberFormat="1" applyFont="1" applyFill="1" applyBorder="1" applyAlignment="1">
      <alignment horizontal="center"/>
    </xf>
    <xf numFmtId="0" fontId="13" fillId="0" borderId="77" xfId="0" applyFont="1" applyFill="1" applyBorder="1" applyAlignment="1">
      <alignment horizontal="left"/>
    </xf>
    <xf numFmtId="0" fontId="44" fillId="0" borderId="2" xfId="0" applyFont="1" applyFill="1" applyBorder="1"/>
    <xf numFmtId="0" fontId="72" fillId="0" borderId="3" xfId="0" applyFont="1" applyFill="1" applyBorder="1"/>
    <xf numFmtId="0" fontId="20" fillId="0" borderId="51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6" fillId="0" borderId="33" xfId="0" applyFont="1" applyFill="1" applyBorder="1" applyAlignment="1">
      <alignment horizontal="left"/>
    </xf>
    <xf numFmtId="0" fontId="2" fillId="0" borderId="74" xfId="0" applyFont="1" applyFill="1" applyBorder="1"/>
    <xf numFmtId="0" fontId="2" fillId="0" borderId="63" xfId="0" applyFont="1" applyFill="1" applyBorder="1" applyAlignment="1">
      <alignment horizontal="center"/>
    </xf>
    <xf numFmtId="0" fontId="70" fillId="0" borderId="78" xfId="0" applyFont="1" applyFill="1" applyBorder="1" applyAlignment="1">
      <alignment horizontal="left"/>
    </xf>
    <xf numFmtId="167" fontId="0" fillId="0" borderId="0" xfId="0" applyNumberFormat="1" applyFill="1"/>
    <xf numFmtId="0" fontId="0" fillId="0" borderId="57" xfId="0" applyBorder="1"/>
    <xf numFmtId="0" fontId="55" fillId="0" borderId="0" xfId="0" applyFont="1" applyAlignment="1">
      <alignment horizontal="center"/>
    </xf>
    <xf numFmtId="0" fontId="60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4" fillId="0" borderId="3" xfId="0" applyFont="1" applyBorder="1" applyAlignment="1">
      <alignment horizontal="left"/>
    </xf>
    <xf numFmtId="0" fontId="50" fillId="0" borderId="84" xfId="0" applyFont="1" applyBorder="1" applyAlignment="1">
      <alignment horizontal="center"/>
    </xf>
    <xf numFmtId="1" fontId="55" fillId="0" borderId="3" xfId="0" applyNumberFormat="1" applyFont="1" applyBorder="1" applyAlignment="1">
      <alignment horizontal="center"/>
    </xf>
    <xf numFmtId="0" fontId="18" fillId="2" borderId="3" xfId="0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18" fillId="2" borderId="36" xfId="0" applyFont="1" applyFill="1" applyBorder="1" applyAlignment="1">
      <alignment horizontal="right"/>
    </xf>
    <xf numFmtId="2" fontId="14" fillId="0" borderId="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0" fillId="0" borderId="9" xfId="0" applyBorder="1"/>
    <xf numFmtId="0" fontId="43" fillId="0" borderId="18" xfId="0" applyFont="1" applyBorder="1" applyAlignment="1">
      <alignment horizontal="center"/>
    </xf>
    <xf numFmtId="0" fontId="2" fillId="0" borderId="79" xfId="0" applyFont="1" applyBorder="1"/>
    <xf numFmtId="0" fontId="61" fillId="0" borderId="0" xfId="0" applyFont="1" applyAlignment="1">
      <alignment horizontal="center"/>
    </xf>
    <xf numFmtId="0" fontId="61" fillId="0" borderId="3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55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3" fillId="0" borderId="22" xfId="0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6" fontId="16" fillId="0" borderId="61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left"/>
    </xf>
    <xf numFmtId="0" fontId="44" fillId="0" borderId="23" xfId="0" applyFont="1" applyBorder="1"/>
    <xf numFmtId="0" fontId="15" fillId="0" borderId="23" xfId="0" applyFont="1" applyBorder="1"/>
    <xf numFmtId="2" fontId="16" fillId="0" borderId="73" xfId="0" applyNumberFormat="1" applyFont="1" applyBorder="1" applyAlignment="1">
      <alignment horizontal="center"/>
    </xf>
    <xf numFmtId="165" fontId="16" fillId="0" borderId="73" xfId="0" applyNumberFormat="1" applyFont="1" applyBorder="1" applyAlignment="1">
      <alignment horizontal="center"/>
    </xf>
    <xf numFmtId="2" fontId="32" fillId="0" borderId="35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0" fontId="101" fillId="0" borderId="23" xfId="0" applyFont="1" applyBorder="1" applyAlignment="1">
      <alignment horizontal="left"/>
    </xf>
    <xf numFmtId="0" fontId="101" fillId="0" borderId="24" xfId="0" applyFont="1" applyBorder="1"/>
    <xf numFmtId="0" fontId="32" fillId="0" borderId="23" xfId="0" applyFont="1" applyBorder="1" applyAlignment="1">
      <alignment horizontal="left"/>
    </xf>
    <xf numFmtId="165" fontId="32" fillId="0" borderId="23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165" fontId="16" fillId="0" borderId="69" xfId="0" applyNumberFormat="1" applyFont="1" applyBorder="1" applyAlignment="1">
      <alignment horizontal="center"/>
    </xf>
    <xf numFmtId="2" fontId="16" fillId="0" borderId="69" xfId="0" applyNumberFormat="1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166" fontId="15" fillId="0" borderId="36" xfId="0" applyNumberFormat="1" applyFont="1" applyBorder="1" applyAlignment="1">
      <alignment horizontal="center"/>
    </xf>
    <xf numFmtId="2" fontId="16" fillId="0" borderId="71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2" fontId="32" fillId="0" borderId="32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54" xfId="0" applyBorder="1" applyAlignment="1">
      <alignment horizontal="left"/>
    </xf>
    <xf numFmtId="0" fontId="15" fillId="0" borderId="48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166" fontId="16" fillId="0" borderId="23" xfId="0" applyNumberFormat="1" applyFont="1" applyBorder="1" applyAlignment="1">
      <alignment horizontal="center"/>
    </xf>
    <xf numFmtId="166" fontId="16" fillId="0" borderId="77" xfId="0" applyNumberFormat="1" applyFont="1" applyBorder="1" applyAlignment="1">
      <alignment horizontal="center"/>
    </xf>
    <xf numFmtId="166" fontId="32" fillId="0" borderId="23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13" fillId="0" borderId="77" xfId="0" applyFont="1" applyBorder="1"/>
    <xf numFmtId="0" fontId="13" fillId="0" borderId="23" xfId="0" applyFont="1" applyBorder="1"/>
    <xf numFmtId="2" fontId="32" fillId="0" borderId="22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left"/>
    </xf>
    <xf numFmtId="0" fontId="0" fillId="0" borderId="77" xfId="0" applyBorder="1" applyAlignment="1">
      <alignment horizontal="center"/>
    </xf>
    <xf numFmtId="2" fontId="33" fillId="0" borderId="0" xfId="0" applyNumberFormat="1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108" fillId="10" borderId="64" xfId="0" applyFont="1" applyFill="1" applyBorder="1" applyAlignment="1">
      <alignment horizontal="center"/>
    </xf>
    <xf numFmtId="1" fontId="33" fillId="0" borderId="73" xfId="0" applyNumberFormat="1" applyFont="1" applyBorder="1" applyAlignment="1">
      <alignment horizontal="center"/>
    </xf>
    <xf numFmtId="1" fontId="33" fillId="0" borderId="75" xfId="0" applyNumberFormat="1" applyFont="1" applyBorder="1" applyAlignment="1">
      <alignment horizontal="center"/>
    </xf>
    <xf numFmtId="1" fontId="16" fillId="0" borderId="73" xfId="0" applyNumberFormat="1" applyFont="1" applyBorder="1" applyAlignment="1">
      <alignment horizontal="center"/>
    </xf>
    <xf numFmtId="2" fontId="86" fillId="4" borderId="60" xfId="0" applyNumberFormat="1" applyFont="1" applyFill="1" applyBorder="1" applyAlignment="1">
      <alignment horizontal="center"/>
    </xf>
    <xf numFmtId="2" fontId="86" fillId="4" borderId="61" xfId="0" applyNumberFormat="1" applyFont="1" applyFill="1" applyBorder="1" applyAlignment="1">
      <alignment horizontal="center"/>
    </xf>
    <xf numFmtId="2" fontId="86" fillId="4" borderId="62" xfId="0" applyNumberFormat="1" applyFont="1" applyFill="1" applyBorder="1" applyAlignment="1">
      <alignment horizontal="center"/>
    </xf>
    <xf numFmtId="165" fontId="86" fillId="4" borderId="6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01" fillId="0" borderId="2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16" fillId="0" borderId="54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37" xfId="0" applyFont="1" applyBorder="1"/>
    <xf numFmtId="0" fontId="13" fillId="0" borderId="35" xfId="0" applyFont="1" applyBorder="1"/>
    <xf numFmtId="166" fontId="16" fillId="0" borderId="23" xfId="0" applyNumberFormat="1" applyFont="1" applyBorder="1"/>
    <xf numFmtId="0" fontId="2" fillId="0" borderId="38" xfId="0" applyFont="1" applyBorder="1"/>
    <xf numFmtId="2" fontId="82" fillId="3" borderId="59" xfId="0" applyNumberFormat="1" applyFont="1" applyFill="1" applyBorder="1" applyAlignment="1">
      <alignment horizontal="center"/>
    </xf>
    <xf numFmtId="2" fontId="82" fillId="3" borderId="73" xfId="0" applyNumberFormat="1" applyFont="1" applyFill="1" applyBorder="1" applyAlignment="1">
      <alignment horizontal="center"/>
    </xf>
    <xf numFmtId="2" fontId="82" fillId="3" borderId="75" xfId="0" applyNumberFormat="1" applyFont="1" applyFill="1" applyBorder="1" applyAlignment="1">
      <alignment horizontal="center"/>
    </xf>
    <xf numFmtId="165" fontId="32" fillId="0" borderId="2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86" fillId="0" borderId="19" xfId="0" applyFont="1" applyBorder="1" applyAlignment="1">
      <alignment horizontal="left"/>
    </xf>
    <xf numFmtId="2" fontId="109" fillId="10" borderId="73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left"/>
    </xf>
    <xf numFmtId="2" fontId="79" fillId="0" borderId="0" xfId="0" applyNumberFormat="1" applyFont="1" applyAlignment="1">
      <alignment horizontal="left"/>
    </xf>
    <xf numFmtId="165" fontId="9" fillId="0" borderId="34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44" fillId="0" borderId="23" xfId="0" applyNumberFormat="1" applyFont="1" applyBorder="1" applyAlignment="1">
      <alignment horizontal="left"/>
    </xf>
    <xf numFmtId="0" fontId="106" fillId="0" borderId="73" xfId="0" applyFont="1" applyBorder="1" applyAlignment="1">
      <alignment horizontal="center"/>
    </xf>
    <xf numFmtId="2" fontId="20" fillId="0" borderId="0" xfId="0" applyNumberFormat="1" applyFont="1" applyAlignment="1">
      <alignment horizontal="left"/>
    </xf>
    <xf numFmtId="170" fontId="32" fillId="0" borderId="23" xfId="0" applyNumberFormat="1" applyFont="1" applyBorder="1" applyAlignment="1">
      <alignment horizontal="center"/>
    </xf>
    <xf numFmtId="2" fontId="101" fillId="0" borderId="23" xfId="0" applyNumberFormat="1" applyFont="1" applyBorder="1" applyAlignment="1">
      <alignment horizontal="left"/>
    </xf>
    <xf numFmtId="2" fontId="20" fillId="0" borderId="61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0" fontId="44" fillId="0" borderId="72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0" fillId="0" borderId="68" xfId="0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64" xfId="0" applyBorder="1"/>
    <xf numFmtId="0" fontId="18" fillId="2" borderId="74" xfId="0" applyFont="1" applyFill="1" applyBorder="1" applyAlignment="1">
      <alignment horizontal="right"/>
    </xf>
    <xf numFmtId="165" fontId="20" fillId="0" borderId="61" xfId="0" applyNumberFormat="1" applyFont="1" applyBorder="1" applyAlignment="1">
      <alignment horizontal="left"/>
    </xf>
    <xf numFmtId="2" fontId="107" fillId="0" borderId="23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20" fillId="0" borderId="61" xfId="0" applyNumberFormat="1" applyFont="1" applyBorder="1" applyAlignment="1">
      <alignment horizontal="center"/>
    </xf>
    <xf numFmtId="2" fontId="20" fillId="0" borderId="60" xfId="0" applyNumberFormat="1" applyFont="1" applyBorder="1" applyAlignment="1">
      <alignment horizontal="center"/>
    </xf>
    <xf numFmtId="2" fontId="20" fillId="0" borderId="6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16" fillId="0" borderId="77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66" fontId="32" fillId="0" borderId="34" xfId="0" applyNumberFormat="1" applyFont="1" applyBorder="1" applyAlignment="1">
      <alignment horizontal="center" vertical="center"/>
    </xf>
    <xf numFmtId="2" fontId="32" fillId="0" borderId="34" xfId="0" applyNumberFormat="1" applyFont="1" applyBorder="1" applyAlignment="1">
      <alignment horizontal="center" vertical="center"/>
    </xf>
    <xf numFmtId="166" fontId="32" fillId="0" borderId="28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2" fontId="36" fillId="2" borderId="73" xfId="0" applyNumberFormat="1" applyFont="1" applyFill="1" applyBorder="1" applyAlignment="1">
      <alignment horizontal="center"/>
    </xf>
    <xf numFmtId="165" fontId="32" fillId="0" borderId="35" xfId="0" applyNumberFormat="1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2" fontId="15" fillId="0" borderId="60" xfId="0" applyNumberFormat="1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165" fontId="15" fillId="0" borderId="61" xfId="0" applyNumberFormat="1" applyFont="1" applyBorder="1" applyAlignment="1">
      <alignment horizontal="center"/>
    </xf>
    <xf numFmtId="165" fontId="16" fillId="0" borderId="7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6" fontId="91" fillId="0" borderId="0" xfId="0" applyNumberFormat="1" applyFont="1" applyAlignment="1">
      <alignment horizontal="left"/>
    </xf>
    <xf numFmtId="2" fontId="91" fillId="0" borderId="0" xfId="0" applyNumberFormat="1" applyFont="1" applyAlignment="1">
      <alignment horizontal="left"/>
    </xf>
    <xf numFmtId="2" fontId="15" fillId="0" borderId="62" xfId="0" applyNumberFormat="1" applyFont="1" applyBorder="1" applyAlignment="1">
      <alignment horizontal="center"/>
    </xf>
    <xf numFmtId="2" fontId="15" fillId="0" borderId="77" xfId="0" applyNumberFormat="1" applyFont="1" applyBorder="1" applyAlignment="1">
      <alignment horizontal="center"/>
    </xf>
    <xf numFmtId="0" fontId="31" fillId="0" borderId="59" xfId="0" applyFont="1" applyBorder="1"/>
    <xf numFmtId="166" fontId="16" fillId="0" borderId="11" xfId="0" applyNumberFormat="1" applyFont="1" applyBorder="1" applyAlignment="1">
      <alignment horizontal="center"/>
    </xf>
    <xf numFmtId="2" fontId="32" fillId="0" borderId="32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166" fontId="32" fillId="0" borderId="37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2" fontId="34" fillId="4" borderId="76" xfId="0" applyNumberFormat="1" applyFont="1" applyFill="1" applyBorder="1" applyAlignment="1">
      <alignment horizontal="center"/>
    </xf>
    <xf numFmtId="2" fontId="34" fillId="4" borderId="77" xfId="0" applyNumberFormat="1" applyFont="1" applyFill="1" applyBorder="1" applyAlignment="1">
      <alignment horizontal="center"/>
    </xf>
    <xf numFmtId="165" fontId="34" fillId="4" borderId="77" xfId="0" applyNumberFormat="1" applyFont="1" applyFill="1" applyBorder="1" applyAlignment="1">
      <alignment horizontal="center"/>
    </xf>
    <xf numFmtId="2" fontId="34" fillId="4" borderId="78" xfId="0" applyNumberFormat="1" applyFont="1" applyFill="1" applyBorder="1" applyAlignment="1">
      <alignment horizontal="center"/>
    </xf>
    <xf numFmtId="2" fontId="33" fillId="0" borderId="0" xfId="0" applyNumberFormat="1" applyFont="1" applyBorder="1"/>
    <xf numFmtId="2" fontId="15" fillId="0" borderId="58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0" fillId="4" borderId="50" xfId="0" applyFill="1" applyBorder="1"/>
    <xf numFmtId="2" fontId="14" fillId="4" borderId="30" xfId="0" applyNumberFormat="1" applyFont="1" applyFill="1" applyBorder="1" applyAlignment="1">
      <alignment horizontal="center"/>
    </xf>
    <xf numFmtId="0" fontId="37" fillId="4" borderId="36" xfId="0" applyFont="1" applyFill="1" applyBorder="1" applyAlignment="1">
      <alignment horizontal="right"/>
    </xf>
    <xf numFmtId="166" fontId="15" fillId="0" borderId="0" xfId="0" applyNumberFormat="1" applyFont="1" applyAlignment="1">
      <alignment horizontal="left"/>
    </xf>
    <xf numFmtId="166" fontId="2" fillId="0" borderId="0" xfId="0" applyNumberFormat="1" applyFont="1" applyBorder="1"/>
    <xf numFmtId="167" fontId="15" fillId="0" borderId="73" xfId="0" applyNumberFormat="1" applyFont="1" applyBorder="1" applyAlignment="1">
      <alignment horizontal="center"/>
    </xf>
    <xf numFmtId="166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166" fontId="106" fillId="0" borderId="73" xfId="0" applyNumberFormat="1" applyFont="1" applyBorder="1" applyAlignment="1">
      <alignment horizontal="center"/>
    </xf>
    <xf numFmtId="2" fontId="16" fillId="0" borderId="57" xfId="0" applyNumberFormat="1" applyFont="1" applyBorder="1" applyAlignment="1">
      <alignment horizontal="center"/>
    </xf>
    <xf numFmtId="0" fontId="2" fillId="0" borderId="51" xfId="0" applyFont="1" applyBorder="1"/>
    <xf numFmtId="2" fontId="86" fillId="4" borderId="77" xfId="0" applyNumberFormat="1" applyFont="1" applyFill="1" applyBorder="1" applyAlignment="1">
      <alignment horizontal="center"/>
    </xf>
    <xf numFmtId="2" fontId="86" fillId="4" borderId="78" xfId="0" applyNumberFormat="1" applyFont="1" applyFill="1" applyBorder="1" applyAlignment="1">
      <alignment horizontal="center"/>
    </xf>
    <xf numFmtId="2" fontId="86" fillId="4" borderId="76" xfId="0" applyNumberFormat="1" applyFont="1" applyFill="1" applyBorder="1" applyAlignment="1">
      <alignment horizontal="center"/>
    </xf>
    <xf numFmtId="2" fontId="86" fillId="4" borderId="71" xfId="0" applyNumberFormat="1" applyFont="1" applyFill="1" applyBorder="1" applyAlignment="1">
      <alignment horizontal="center"/>
    </xf>
    <xf numFmtId="165" fontId="86" fillId="4" borderId="7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" xfId="0" applyFont="1" applyBorder="1"/>
    <xf numFmtId="0" fontId="15" fillId="0" borderId="7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2" fontId="16" fillId="0" borderId="73" xfId="0" applyNumberFormat="1" applyFont="1" applyFill="1" applyBorder="1" applyAlignment="1">
      <alignment horizontal="center"/>
    </xf>
    <xf numFmtId="0" fontId="2" fillId="0" borderId="44" xfId="0" applyFont="1" applyFill="1" applyBorder="1"/>
    <xf numFmtId="0" fontId="0" fillId="0" borderId="7" xfId="0" applyBorder="1"/>
    <xf numFmtId="0" fontId="15" fillId="0" borderId="57" xfId="0" applyFont="1" applyBorder="1"/>
    <xf numFmtId="0" fontId="15" fillId="0" borderId="57" xfId="0" applyFont="1" applyBorder="1" applyAlignment="1">
      <alignment horizontal="center"/>
    </xf>
    <xf numFmtId="2" fontId="15" fillId="0" borderId="65" xfId="0" applyNumberFormat="1" applyFont="1" applyBorder="1" applyAlignment="1">
      <alignment horizontal="center"/>
    </xf>
    <xf numFmtId="0" fontId="0" fillId="0" borderId="12" xfId="0" applyBorder="1"/>
    <xf numFmtId="167" fontId="13" fillId="0" borderId="77" xfId="0" applyNumberFormat="1" applyFont="1" applyBorder="1" applyAlignment="1">
      <alignment horizontal="center"/>
    </xf>
    <xf numFmtId="166" fontId="13" fillId="0" borderId="77" xfId="0" applyNumberFormat="1" applyFont="1" applyBorder="1" applyAlignment="1">
      <alignment horizontal="center"/>
    </xf>
    <xf numFmtId="166" fontId="13" fillId="0" borderId="61" xfId="0" applyNumberFormat="1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51" fillId="0" borderId="64" xfId="0" applyFont="1" applyBorder="1" applyAlignment="1">
      <alignment horizontal="right"/>
    </xf>
    <xf numFmtId="0" fontId="15" fillId="0" borderId="64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0" fontId="51" fillId="0" borderId="79" xfId="0" applyFont="1" applyBorder="1" applyAlignment="1">
      <alignment horizontal="right"/>
    </xf>
    <xf numFmtId="0" fontId="15" fillId="0" borderId="44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31" fillId="0" borderId="30" xfId="0" applyFont="1" applyBorder="1" applyAlignment="1">
      <alignment horizontal="left"/>
    </xf>
    <xf numFmtId="0" fontId="31" fillId="0" borderId="59" xfId="0" applyFont="1" applyFill="1" applyBorder="1"/>
    <xf numFmtId="0" fontId="9" fillId="0" borderId="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15" xfId="0" applyFont="1" applyBorder="1"/>
    <xf numFmtId="0" fontId="9" fillId="0" borderId="0" xfId="0" applyFont="1" applyBorder="1" applyAlignment="1">
      <alignment horizontal="center"/>
    </xf>
    <xf numFmtId="0" fontId="55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2" xfId="0" applyBorder="1" applyAlignment="1">
      <alignment horizontal="left"/>
    </xf>
    <xf numFmtId="0" fontId="55" fillId="0" borderId="53" xfId="0" applyFont="1" applyBorder="1" applyAlignment="1">
      <alignment horizontal="left"/>
    </xf>
    <xf numFmtId="164" fontId="51" fillId="0" borderId="63" xfId="0" applyNumberFormat="1" applyFont="1" applyBorder="1" applyAlignment="1">
      <alignment horizontal="right"/>
    </xf>
    <xf numFmtId="0" fontId="32" fillId="0" borderId="16" xfId="0" applyFont="1" applyBorder="1"/>
    <xf numFmtId="0" fontId="44" fillId="0" borderId="2" xfId="0" applyFont="1" applyBorder="1" applyAlignment="1">
      <alignment horizontal="center" vertical="center"/>
    </xf>
    <xf numFmtId="1" fontId="34" fillId="0" borderId="7" xfId="0" applyNumberFormat="1" applyFont="1" applyBorder="1" applyAlignment="1">
      <alignment horizontal="center"/>
    </xf>
    <xf numFmtId="0" fontId="35" fillId="0" borderId="66" xfId="0" applyFont="1" applyBorder="1" applyAlignment="1">
      <alignment horizontal="right"/>
    </xf>
    <xf numFmtId="0" fontId="9" fillId="0" borderId="80" xfId="0" applyFont="1" applyBorder="1" applyAlignment="1">
      <alignment horizontal="center"/>
    </xf>
    <xf numFmtId="0" fontId="111" fillId="0" borderId="19" xfId="0" applyFont="1" applyBorder="1" applyAlignment="1">
      <alignment horizontal="left"/>
    </xf>
    <xf numFmtId="2" fontId="36" fillId="2" borderId="59" xfId="0" applyNumberFormat="1" applyFont="1" applyFill="1" applyBorder="1" applyAlignment="1">
      <alignment horizontal="center"/>
    </xf>
    <xf numFmtId="2" fontId="18" fillId="2" borderId="73" xfId="0" applyNumberFormat="1" applyFont="1" applyFill="1" applyBorder="1" applyAlignment="1">
      <alignment horizontal="center"/>
    </xf>
    <xf numFmtId="2" fontId="18" fillId="2" borderId="59" xfId="0" applyNumberFormat="1" applyFont="1" applyFill="1" applyBorder="1" applyAlignment="1">
      <alignment horizontal="center"/>
    </xf>
    <xf numFmtId="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3" xfId="0" applyFont="1" applyBorder="1" applyAlignment="1">
      <alignment horizontal="right"/>
    </xf>
    <xf numFmtId="0" fontId="32" fillId="0" borderId="15" xfId="0" applyFont="1" applyBorder="1"/>
    <xf numFmtId="165" fontId="101" fillId="0" borderId="23" xfId="0" applyNumberFormat="1" applyFont="1" applyBorder="1" applyAlignment="1">
      <alignment horizontal="left"/>
    </xf>
    <xf numFmtId="165" fontId="82" fillId="3" borderId="73" xfId="0" applyNumberFormat="1" applyFont="1" applyFill="1" applyBorder="1" applyAlignment="1">
      <alignment horizontal="center"/>
    </xf>
    <xf numFmtId="2" fontId="111" fillId="4" borderId="77" xfId="0" applyNumberFormat="1" applyFont="1" applyFill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74" fillId="0" borderId="75" xfId="0" applyFont="1" applyBorder="1" applyAlignment="1">
      <alignment horizontal="left"/>
    </xf>
    <xf numFmtId="0" fontId="41" fillId="0" borderId="76" xfId="0" applyFont="1" applyBorder="1"/>
    <xf numFmtId="0" fontId="2" fillId="0" borderId="77" xfId="0" applyFont="1" applyBorder="1" applyAlignment="1">
      <alignment horizontal="left"/>
    </xf>
    <xf numFmtId="0" fontId="74" fillId="0" borderId="78" xfId="0" applyFont="1" applyBorder="1" applyAlignment="1">
      <alignment horizontal="left"/>
    </xf>
    <xf numFmtId="0" fontId="20" fillId="0" borderId="66" xfId="0" applyFont="1" applyBorder="1"/>
    <xf numFmtId="0" fontId="20" fillId="0" borderId="73" xfId="0" applyFont="1" applyBorder="1" applyAlignment="1">
      <alignment horizontal="left"/>
    </xf>
    <xf numFmtId="0" fontId="69" fillId="0" borderId="75" xfId="0" applyFont="1" applyBorder="1" applyAlignment="1">
      <alignment horizontal="left"/>
    </xf>
    <xf numFmtId="165" fontId="20" fillId="0" borderId="62" xfId="0" applyNumberFormat="1" applyFont="1" applyBorder="1" applyAlignment="1">
      <alignment horizontal="left"/>
    </xf>
    <xf numFmtId="0" fontId="0" fillId="0" borderId="54" xfId="0" applyBorder="1" applyAlignment="1">
      <alignment horizontal="center"/>
    </xf>
    <xf numFmtId="0" fontId="20" fillId="0" borderId="26" xfId="0" applyFont="1" applyBorder="1"/>
    <xf numFmtId="0" fontId="39" fillId="0" borderId="57" xfId="0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6" fontId="20" fillId="0" borderId="60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0" xfId="0" applyFont="1" applyFill="1"/>
    <xf numFmtId="9" fontId="6" fillId="0" borderId="9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43" xfId="0" applyFont="1" applyBorder="1"/>
    <xf numFmtId="0" fontId="6" fillId="0" borderId="43" xfId="0" applyFont="1" applyBorder="1" applyAlignment="1">
      <alignment horizontal="center"/>
    </xf>
    <xf numFmtId="0" fontId="6" fillId="0" borderId="12" xfId="0" applyFont="1" applyBorder="1"/>
    <xf numFmtId="0" fontId="6" fillId="0" borderId="26" xfId="0" applyFont="1" applyBorder="1" applyAlignment="1">
      <alignment horizontal="left"/>
    </xf>
    <xf numFmtId="9" fontId="2" fillId="0" borderId="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9" fontId="6" fillId="8" borderId="26" xfId="0" applyNumberFormat="1" applyFont="1" applyFill="1" applyBorder="1" applyAlignment="1">
      <alignment horizontal="center"/>
    </xf>
    <xf numFmtId="2" fontId="50" fillId="0" borderId="59" xfId="0" applyNumberFormat="1" applyFont="1" applyBorder="1" applyAlignment="1">
      <alignment horizontal="center"/>
    </xf>
    <xf numFmtId="165" fontId="50" fillId="0" borderId="22" xfId="0" applyNumberFormat="1" applyFont="1" applyBorder="1" applyAlignment="1">
      <alignment horizontal="center"/>
    </xf>
    <xf numFmtId="0" fontId="114" fillId="0" borderId="79" xfId="0" applyFont="1" applyBorder="1" applyAlignment="1">
      <alignment horizontal="left"/>
    </xf>
    <xf numFmtId="0" fontId="0" fillId="0" borderId="72" xfId="0" applyBorder="1" applyAlignment="1">
      <alignment horizontal="right"/>
    </xf>
    <xf numFmtId="0" fontId="115" fillId="0" borderId="68" xfId="0" applyFont="1" applyBorder="1" applyAlignment="1">
      <alignment horizontal="center"/>
    </xf>
    <xf numFmtId="0" fontId="0" fillId="0" borderId="30" xfId="0" applyBorder="1"/>
    <xf numFmtId="0" fontId="0" fillId="0" borderId="49" xfId="0" applyBorder="1"/>
    <xf numFmtId="0" fontId="42" fillId="0" borderId="2" xfId="0" applyFont="1" applyBorder="1" applyAlignment="1">
      <alignment horizontal="center"/>
    </xf>
    <xf numFmtId="0" fontId="42" fillId="0" borderId="32" xfId="0" applyFont="1" applyBorder="1" applyAlignment="1">
      <alignment horizontal="left"/>
    </xf>
    <xf numFmtId="0" fontId="42" fillId="0" borderId="8" xfId="0" applyFont="1" applyBorder="1" applyAlignment="1">
      <alignment horizontal="center"/>
    </xf>
    <xf numFmtId="0" fontId="44" fillId="0" borderId="79" xfId="0" applyFont="1" applyBorder="1"/>
    <xf numFmtId="0" fontId="72" fillId="0" borderId="62" xfId="0" applyFont="1" applyBorder="1" applyAlignment="1">
      <alignment horizontal="center"/>
    </xf>
    <xf numFmtId="0" fontId="72" fillId="0" borderId="65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70" fillId="0" borderId="0" xfId="0" applyFont="1"/>
    <xf numFmtId="0" fontId="26" fillId="0" borderId="0" xfId="0" applyFont="1" applyFill="1" applyBorder="1"/>
    <xf numFmtId="0" fontId="70" fillId="0" borderId="0" xfId="0" applyFont="1" applyBorder="1"/>
    <xf numFmtId="0" fontId="70" fillId="0" borderId="69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25" fillId="0" borderId="0" xfId="0" applyFont="1" applyFill="1" applyBorder="1" applyAlignment="1">
      <alignment horizontal="center"/>
    </xf>
    <xf numFmtId="0" fontId="71" fillId="0" borderId="0" xfId="0" applyFont="1" applyFill="1" applyBorder="1"/>
    <xf numFmtId="0" fontId="27" fillId="0" borderId="0" xfId="0" applyFont="1" applyBorder="1" applyAlignment="1">
      <alignment horizontal="right"/>
    </xf>
    <xf numFmtId="0" fontId="42" fillId="0" borderId="55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11" borderId="59" xfId="0" applyFont="1" applyFill="1" applyBorder="1" applyAlignment="1">
      <alignment horizontal="center"/>
    </xf>
    <xf numFmtId="0" fontId="42" fillId="9" borderId="59" xfId="0" applyFont="1" applyFill="1" applyBorder="1" applyAlignment="1">
      <alignment horizontal="center"/>
    </xf>
    <xf numFmtId="166" fontId="42" fillId="0" borderId="59" xfId="0" applyNumberFormat="1" applyFont="1" applyBorder="1" applyAlignment="1">
      <alignment horizontal="center"/>
    </xf>
    <xf numFmtId="168" fontId="103" fillId="0" borderId="64" xfId="0" applyNumberFormat="1" applyFont="1" applyBorder="1" applyAlignment="1">
      <alignment horizontal="center"/>
    </xf>
    <xf numFmtId="167" fontId="116" fillId="11" borderId="59" xfId="0" applyNumberFormat="1" applyFont="1" applyFill="1" applyBorder="1" applyAlignment="1">
      <alignment horizontal="center"/>
    </xf>
    <xf numFmtId="166" fontId="116" fillId="11" borderId="59" xfId="0" applyNumberFormat="1" applyFont="1" applyFill="1" applyBorder="1" applyAlignment="1">
      <alignment horizontal="center"/>
    </xf>
    <xf numFmtId="0" fontId="98" fillId="11" borderId="59" xfId="0" applyFont="1" applyFill="1" applyBorder="1" applyAlignment="1">
      <alignment horizontal="center"/>
    </xf>
    <xf numFmtId="0" fontId="0" fillId="0" borderId="60" xfId="0" applyBorder="1"/>
    <xf numFmtId="0" fontId="6" fillId="11" borderId="63" xfId="0" applyFont="1" applyFill="1" applyBorder="1"/>
    <xf numFmtId="0" fontId="41" fillId="11" borderId="63" xfId="0" applyFont="1" applyFill="1" applyBorder="1"/>
    <xf numFmtId="0" fontId="20" fillId="11" borderId="63" xfId="0" applyFont="1" applyFill="1" applyBorder="1"/>
    <xf numFmtId="0" fontId="2" fillId="11" borderId="63" xfId="0" applyFont="1" applyFill="1" applyBorder="1"/>
    <xf numFmtId="0" fontId="42" fillId="0" borderId="22" xfId="0" applyFont="1" applyBorder="1" applyAlignment="1">
      <alignment horizontal="center"/>
    </xf>
    <xf numFmtId="167" fontId="103" fillId="0" borderId="69" xfId="0" applyNumberFormat="1" applyFont="1" applyBorder="1" applyAlignment="1">
      <alignment horizontal="center"/>
    </xf>
    <xf numFmtId="167" fontId="116" fillId="11" borderId="74" xfId="0" applyNumberFormat="1" applyFont="1" applyFill="1" applyBorder="1" applyAlignment="1">
      <alignment horizontal="center"/>
    </xf>
    <xf numFmtId="166" fontId="116" fillId="11" borderId="74" xfId="0" applyNumberFormat="1" applyFont="1" applyFill="1" applyBorder="1" applyAlignment="1">
      <alignment horizontal="center"/>
    </xf>
    <xf numFmtId="0" fontId="98" fillId="11" borderId="74" xfId="0" applyFont="1" applyFill="1" applyBorder="1" applyAlignment="1">
      <alignment horizontal="center"/>
    </xf>
    <xf numFmtId="0" fontId="50" fillId="0" borderId="60" xfId="0" applyFont="1" applyBorder="1"/>
    <xf numFmtId="167" fontId="42" fillId="11" borderId="59" xfId="0" applyNumberFormat="1" applyFont="1" applyFill="1" applyBorder="1" applyAlignment="1">
      <alignment horizontal="center"/>
    </xf>
    <xf numFmtId="1" fontId="42" fillId="0" borderId="60" xfId="0" applyNumberFormat="1" applyFont="1" applyBorder="1" applyAlignment="1">
      <alignment horizontal="center"/>
    </xf>
    <xf numFmtId="0" fontId="31" fillId="0" borderId="55" xfId="0" applyFont="1" applyBorder="1"/>
    <xf numFmtId="0" fontId="31" fillId="0" borderId="76" xfId="0" applyFont="1" applyBorder="1"/>
    <xf numFmtId="0" fontId="46" fillId="0" borderId="55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32" xfId="0" applyFont="1" applyBorder="1" applyAlignment="1">
      <alignment horizontal="left"/>
    </xf>
    <xf numFmtId="0" fontId="44" fillId="0" borderId="33" xfId="0" applyFont="1" applyBorder="1"/>
    <xf numFmtId="0" fontId="72" fillId="0" borderId="29" xfId="0" applyFont="1" applyBorder="1" applyAlignment="1">
      <alignment horizontal="center"/>
    </xf>
    <xf numFmtId="0" fontId="46" fillId="0" borderId="79" xfId="0" applyFont="1" applyBorder="1"/>
    <xf numFmtId="0" fontId="43" fillId="0" borderId="16" xfId="0" applyFont="1" applyBorder="1"/>
    <xf numFmtId="0" fontId="46" fillId="8" borderId="18" xfId="0" applyFont="1" applyFill="1" applyBorder="1"/>
    <xf numFmtId="0" fontId="42" fillId="8" borderId="28" xfId="0" applyFont="1" applyFill="1" applyBorder="1" applyAlignment="1">
      <alignment horizontal="center"/>
    </xf>
    <xf numFmtId="0" fontId="46" fillId="8" borderId="79" xfId="0" applyFont="1" applyFill="1" applyBorder="1" applyAlignment="1">
      <alignment horizontal="center"/>
    </xf>
    <xf numFmtId="0" fontId="72" fillId="8" borderId="62" xfId="0" applyFont="1" applyFill="1" applyBorder="1" applyAlignment="1">
      <alignment horizontal="center"/>
    </xf>
    <xf numFmtId="0" fontId="6" fillId="0" borderId="48" xfId="0" applyFont="1" applyBorder="1"/>
    <xf numFmtId="0" fontId="46" fillId="8" borderId="22" xfId="0" applyFont="1" applyFill="1" applyBorder="1" applyAlignment="1">
      <alignment horizontal="center"/>
    </xf>
    <xf numFmtId="2" fontId="70" fillId="8" borderId="8" xfId="0" applyNumberFormat="1" applyFont="1" applyFill="1" applyBorder="1" applyAlignment="1">
      <alignment horizontal="center"/>
    </xf>
    <xf numFmtId="0" fontId="6" fillId="0" borderId="63" xfId="0" applyFont="1" applyBorder="1"/>
    <xf numFmtId="0" fontId="46" fillId="8" borderId="59" xfId="0" applyFont="1" applyFill="1" applyBorder="1" applyAlignment="1">
      <alignment horizontal="center"/>
    </xf>
    <xf numFmtId="2" fontId="70" fillId="8" borderId="67" xfId="0" applyNumberFormat="1" applyFont="1" applyFill="1" applyBorder="1" applyAlignment="1">
      <alignment horizontal="center"/>
    </xf>
    <xf numFmtId="0" fontId="6" fillId="18" borderId="63" xfId="0" applyFont="1" applyFill="1" applyBorder="1"/>
    <xf numFmtId="0" fontId="46" fillId="11" borderId="59" xfId="0" applyFont="1" applyFill="1" applyBorder="1" applyAlignment="1">
      <alignment horizontal="center"/>
    </xf>
    <xf numFmtId="2" fontId="70" fillId="11" borderId="67" xfId="0" applyNumberFormat="1" applyFont="1" applyFill="1" applyBorder="1" applyAlignment="1">
      <alignment horizontal="center"/>
    </xf>
    <xf numFmtId="0" fontId="46" fillId="9" borderId="59" xfId="0" applyFont="1" applyFill="1" applyBorder="1" applyAlignment="1">
      <alignment horizontal="center"/>
    </xf>
    <xf numFmtId="2" fontId="70" fillId="9" borderId="67" xfId="0" applyNumberFormat="1" applyFont="1" applyFill="1" applyBorder="1" applyAlignment="1">
      <alignment horizontal="center"/>
    </xf>
    <xf numFmtId="0" fontId="6" fillId="0" borderId="63" xfId="0" applyFont="1" applyBorder="1" applyAlignment="1">
      <alignment horizontal="left"/>
    </xf>
    <xf numFmtId="2" fontId="70" fillId="13" borderId="67" xfId="0" applyNumberFormat="1" applyFont="1" applyFill="1" applyBorder="1" applyAlignment="1">
      <alignment horizontal="center"/>
    </xf>
    <xf numFmtId="0" fontId="46" fillId="8" borderId="76" xfId="0" applyFont="1" applyFill="1" applyBorder="1" applyAlignment="1">
      <alignment horizontal="center"/>
    </xf>
    <xf numFmtId="2" fontId="70" fillId="13" borderId="51" xfId="0" applyNumberFormat="1" applyFont="1" applyFill="1" applyBorder="1" applyAlignment="1">
      <alignment horizontal="center"/>
    </xf>
    <xf numFmtId="0" fontId="46" fillId="8" borderId="60" xfId="0" applyFont="1" applyFill="1" applyBorder="1" applyAlignment="1">
      <alignment horizontal="center"/>
    </xf>
    <xf numFmtId="2" fontId="70" fillId="8" borderId="68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46" fillId="8" borderId="15" xfId="0" applyFont="1" applyFill="1" applyBorder="1"/>
    <xf numFmtId="0" fontId="42" fillId="8" borderId="17" xfId="0" applyFont="1" applyFill="1" applyBorder="1" applyAlignment="1">
      <alignment horizontal="center"/>
    </xf>
    <xf numFmtId="0" fontId="31" fillId="6" borderId="48" xfId="0" applyFont="1" applyFill="1" applyBorder="1"/>
    <xf numFmtId="0" fontId="31" fillId="6" borderId="63" xfId="0" applyFont="1" applyFill="1" applyBorder="1"/>
    <xf numFmtId="0" fontId="54" fillId="6" borderId="63" xfId="0" applyFont="1" applyFill="1" applyBorder="1"/>
    <xf numFmtId="0" fontId="46" fillId="8" borderId="58" xfId="0" applyFont="1" applyFill="1" applyBorder="1" applyAlignment="1">
      <alignment horizontal="center"/>
    </xf>
    <xf numFmtId="0" fontId="6" fillId="5" borderId="48" xfId="0" applyFont="1" applyFill="1" applyBorder="1"/>
    <xf numFmtId="0" fontId="46" fillId="8" borderId="55" xfId="0" applyFont="1" applyFill="1" applyBorder="1" applyAlignment="1">
      <alignment horizontal="center"/>
    </xf>
    <xf numFmtId="0" fontId="2" fillId="15" borderId="63" xfId="0" applyFont="1" applyFill="1" applyBorder="1" applyAlignment="1">
      <alignment horizontal="center"/>
    </xf>
    <xf numFmtId="0" fontId="20" fillId="15" borderId="63" xfId="0" applyFont="1" applyFill="1" applyBorder="1"/>
    <xf numFmtId="166" fontId="46" fillId="8" borderId="59" xfId="0" applyNumberFormat="1" applyFont="1" applyFill="1" applyBorder="1" applyAlignment="1">
      <alignment horizontal="center"/>
    </xf>
    <xf numFmtId="0" fontId="70" fillId="8" borderId="75" xfId="0" applyFont="1" applyFill="1" applyBorder="1" applyAlignment="1">
      <alignment horizontal="center"/>
    </xf>
    <xf numFmtId="0" fontId="20" fillId="20" borderId="63" xfId="0" applyFont="1" applyFill="1" applyBorder="1"/>
    <xf numFmtId="0" fontId="20" fillId="21" borderId="63" xfId="0" applyFont="1" applyFill="1" applyBorder="1"/>
    <xf numFmtId="0" fontId="0" fillId="16" borderId="84" xfId="0" applyFill="1" applyBorder="1"/>
    <xf numFmtId="0" fontId="70" fillId="8" borderId="78" xfId="0" applyFont="1" applyFill="1" applyBorder="1" applyAlignment="1">
      <alignment horizontal="center"/>
    </xf>
    <xf numFmtId="0" fontId="44" fillId="21" borderId="41" xfId="0" applyFont="1" applyFill="1" applyBorder="1"/>
    <xf numFmtId="0" fontId="46" fillId="22" borderId="58" xfId="0" applyFont="1" applyFill="1" applyBorder="1" applyAlignment="1">
      <alignment horizontal="center"/>
    </xf>
    <xf numFmtId="0" fontId="70" fillId="22" borderId="17" xfId="0" applyFont="1" applyFill="1" applyBorder="1" applyAlignment="1">
      <alignment horizontal="center"/>
    </xf>
    <xf numFmtId="0" fontId="20" fillId="17" borderId="48" xfId="0" applyFont="1" applyFill="1" applyBorder="1"/>
    <xf numFmtId="0" fontId="70" fillId="8" borderId="56" xfId="0" applyFont="1" applyFill="1" applyBorder="1" applyAlignment="1">
      <alignment horizontal="center"/>
    </xf>
    <xf numFmtId="0" fontId="20" fillId="17" borderId="84" xfId="0" applyFont="1" applyFill="1" applyBorder="1"/>
    <xf numFmtId="0" fontId="44" fillId="23" borderId="41" xfId="0" applyFont="1" applyFill="1" applyBorder="1"/>
    <xf numFmtId="0" fontId="46" fillId="7" borderId="58" xfId="0" applyFont="1" applyFill="1" applyBorder="1" applyAlignment="1">
      <alignment horizontal="center"/>
    </xf>
    <xf numFmtId="0" fontId="70" fillId="7" borderId="17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20" fillId="24" borderId="63" xfId="0" applyFont="1" applyFill="1" applyBorder="1"/>
    <xf numFmtId="0" fontId="20" fillId="25" borderId="84" xfId="0" applyFont="1" applyFill="1" applyBorder="1"/>
    <xf numFmtId="0" fontId="44" fillId="26" borderId="41" xfId="0" applyFont="1" applyFill="1" applyBorder="1"/>
    <xf numFmtId="0" fontId="46" fillId="26" borderId="58" xfId="0" applyFont="1" applyFill="1" applyBorder="1" applyAlignment="1">
      <alignment horizontal="center"/>
    </xf>
    <xf numFmtId="0" fontId="70" fillId="26" borderId="17" xfId="0" applyFont="1" applyFill="1" applyBorder="1" applyAlignment="1">
      <alignment horizontal="center"/>
    </xf>
    <xf numFmtId="0" fontId="2" fillId="27" borderId="63" xfId="0" applyFont="1" applyFill="1" applyBorder="1"/>
    <xf numFmtId="0" fontId="2" fillId="27" borderId="84" xfId="0" applyFont="1" applyFill="1" applyBorder="1"/>
    <xf numFmtId="0" fontId="9" fillId="28" borderId="41" xfId="0" applyFont="1" applyFill="1" applyBorder="1"/>
    <xf numFmtId="0" fontId="46" fillId="11" borderId="58" xfId="0" applyFont="1" applyFill="1" applyBorder="1" applyAlignment="1">
      <alignment horizontal="center"/>
    </xf>
    <xf numFmtId="0" fontId="70" fillId="11" borderId="17" xfId="0" applyFont="1" applyFill="1" applyBorder="1" applyAlignment="1">
      <alignment horizontal="center"/>
    </xf>
    <xf numFmtId="0" fontId="2" fillId="29" borderId="63" xfId="0" applyFont="1" applyFill="1" applyBorder="1" applyAlignment="1">
      <alignment horizontal="center"/>
    </xf>
    <xf numFmtId="0" fontId="46" fillId="0" borderId="64" xfId="0" applyFont="1" applyBorder="1"/>
    <xf numFmtId="0" fontId="72" fillId="0" borderId="69" xfId="0" applyFont="1" applyBorder="1" applyAlignment="1">
      <alignment horizontal="center"/>
    </xf>
    <xf numFmtId="0" fontId="70" fillId="0" borderId="75" xfId="0" applyFont="1" applyBorder="1" applyAlignment="1">
      <alignment horizontal="center"/>
    </xf>
    <xf numFmtId="0" fontId="42" fillId="0" borderId="74" xfId="0" applyFont="1" applyBorder="1" applyAlignment="1">
      <alignment horizontal="center"/>
    </xf>
    <xf numFmtId="0" fontId="116" fillId="0" borderId="67" xfId="0" applyFont="1" applyBorder="1" applyAlignment="1">
      <alignment horizontal="center"/>
    </xf>
    <xf numFmtId="0" fontId="70" fillId="0" borderId="67" xfId="0" applyFont="1" applyBorder="1" applyAlignment="1">
      <alignment horizontal="center"/>
    </xf>
    <xf numFmtId="0" fontId="20" fillId="29" borderId="63" xfId="0" applyFont="1" applyFill="1" applyBorder="1"/>
    <xf numFmtId="166" fontId="59" fillId="0" borderId="59" xfId="0" applyNumberFormat="1" applyFont="1" applyBorder="1" applyAlignment="1">
      <alignment horizontal="center"/>
    </xf>
    <xf numFmtId="0" fontId="0" fillId="29" borderId="69" xfId="0" applyFill="1" applyBorder="1"/>
    <xf numFmtId="0" fontId="70" fillId="29" borderId="75" xfId="0" applyFont="1" applyFill="1" applyBorder="1" applyAlignment="1">
      <alignment horizontal="center"/>
    </xf>
    <xf numFmtId="0" fontId="70" fillId="29" borderId="74" xfId="0" applyFont="1" applyFill="1" applyBorder="1" applyAlignment="1">
      <alignment horizontal="center"/>
    </xf>
    <xf numFmtId="2" fontId="27" fillId="14" borderId="67" xfId="0" applyNumberFormat="1" applyFont="1" applyFill="1" applyBorder="1" applyAlignment="1">
      <alignment horizontal="center"/>
    </xf>
    <xf numFmtId="0" fontId="70" fillId="14" borderId="67" xfId="0" applyFont="1" applyFill="1" applyBorder="1" applyAlignment="1">
      <alignment horizontal="center"/>
    </xf>
    <xf numFmtId="0" fontId="20" fillId="30" borderId="63" xfId="0" applyFont="1" applyFill="1" applyBorder="1"/>
    <xf numFmtId="0" fontId="117" fillId="0" borderId="59" xfId="0" applyFont="1" applyBorder="1" applyAlignment="1">
      <alignment horizontal="center"/>
    </xf>
    <xf numFmtId="0" fontId="0" fillId="14" borderId="69" xfId="0" applyFill="1" applyBorder="1"/>
    <xf numFmtId="0" fontId="70" fillId="14" borderId="75" xfId="0" applyFont="1" applyFill="1" applyBorder="1" applyAlignment="1">
      <alignment horizontal="center"/>
    </xf>
    <xf numFmtId="166" fontId="46" fillId="0" borderId="59" xfId="0" applyNumberFormat="1" applyFont="1" applyBorder="1" applyAlignment="1">
      <alignment horizontal="center"/>
    </xf>
    <xf numFmtId="0" fontId="70" fillId="14" borderId="74" xfId="0" applyFont="1" applyFill="1" applyBorder="1" applyAlignment="1">
      <alignment horizontal="center"/>
    </xf>
    <xf numFmtId="0" fontId="20" fillId="31" borderId="63" xfId="0" applyFont="1" applyFill="1" applyBorder="1"/>
    <xf numFmtId="0" fontId="0" fillId="14" borderId="84" xfId="0" applyFill="1" applyBorder="1"/>
    <xf numFmtId="0" fontId="117" fillId="0" borderId="76" xfId="0" applyFont="1" applyBorder="1" applyAlignment="1">
      <alignment horizontal="center"/>
    </xf>
    <xf numFmtId="0" fontId="0" fillId="14" borderId="71" xfId="0" applyFill="1" applyBorder="1"/>
    <xf numFmtId="0" fontId="70" fillId="14" borderId="78" xfId="0" applyFont="1" applyFill="1" applyBorder="1" applyAlignment="1">
      <alignment horizontal="center"/>
    </xf>
    <xf numFmtId="0" fontId="70" fillId="14" borderId="36" xfId="0" applyFont="1" applyFill="1" applyBorder="1" applyAlignment="1">
      <alignment horizontal="center"/>
    </xf>
    <xf numFmtId="0" fontId="27" fillId="14" borderId="51" xfId="0" applyFont="1" applyFill="1" applyBorder="1"/>
    <xf numFmtId="0" fontId="70" fillId="14" borderId="51" xfId="0" applyFont="1" applyFill="1" applyBorder="1" applyAlignment="1">
      <alignment horizontal="center"/>
    </xf>
    <xf numFmtId="0" fontId="44" fillId="31" borderId="41" xfId="0" applyFont="1" applyFill="1" applyBorder="1"/>
    <xf numFmtId="0" fontId="117" fillId="14" borderId="58" xfId="0" applyFont="1" applyFill="1" applyBorder="1" applyAlignment="1">
      <alignment horizontal="center"/>
    </xf>
    <xf numFmtId="0" fontId="27" fillId="14" borderId="82" xfId="0" applyFont="1" applyFill="1" applyBorder="1" applyAlignment="1">
      <alignment horizontal="center"/>
    </xf>
    <xf numFmtId="0" fontId="31" fillId="14" borderId="58" xfId="0" applyFont="1" applyFill="1" applyBorder="1"/>
    <xf numFmtId="0" fontId="70" fillId="14" borderId="17" xfId="0" applyFont="1" applyFill="1" applyBorder="1" applyAlignment="1">
      <alignment horizontal="center"/>
    </xf>
    <xf numFmtId="0" fontId="46" fillId="14" borderId="58" xfId="0" applyFont="1" applyFill="1" applyBorder="1" applyAlignment="1">
      <alignment horizontal="center"/>
    </xf>
    <xf numFmtId="0" fontId="70" fillId="14" borderId="16" xfId="0" applyFont="1" applyFill="1" applyBorder="1" applyAlignment="1">
      <alignment horizontal="center"/>
    </xf>
    <xf numFmtId="2" fontId="27" fillId="14" borderId="31" xfId="0" applyNumberFormat="1" applyFont="1" applyFill="1" applyBorder="1" applyAlignment="1">
      <alignment horizontal="center"/>
    </xf>
    <xf numFmtId="0" fontId="70" fillId="14" borderId="31" xfId="0" applyFont="1" applyFill="1" applyBorder="1" applyAlignment="1">
      <alignment horizontal="center"/>
    </xf>
    <xf numFmtId="0" fontId="117" fillId="0" borderId="55" xfId="0" applyFont="1" applyBorder="1" applyAlignment="1">
      <alignment horizontal="center"/>
    </xf>
    <xf numFmtId="0" fontId="0" fillId="17" borderId="1" xfId="0" applyFill="1" applyBorder="1"/>
    <xf numFmtId="0" fontId="70" fillId="17" borderId="56" xfId="0" applyFont="1" applyFill="1" applyBorder="1" applyAlignment="1">
      <alignment horizontal="center"/>
    </xf>
    <xf numFmtId="2" fontId="27" fillId="7" borderId="52" xfId="0" applyNumberFormat="1" applyFont="1" applyFill="1" applyBorder="1" applyAlignment="1">
      <alignment horizontal="center"/>
    </xf>
    <xf numFmtId="0" fontId="70" fillId="7" borderId="52" xfId="0" applyFont="1" applyFill="1" applyBorder="1" applyAlignment="1">
      <alignment horizontal="center"/>
    </xf>
    <xf numFmtId="0" fontId="0" fillId="17" borderId="36" xfId="0" applyFill="1" applyBorder="1"/>
    <xf numFmtId="0" fontId="70" fillId="17" borderId="78" xfId="0" applyFont="1" applyFill="1" applyBorder="1" applyAlignment="1">
      <alignment horizontal="center"/>
    </xf>
    <xf numFmtId="2" fontId="27" fillId="7" borderId="51" xfId="0" applyNumberFormat="1" applyFont="1" applyFill="1" applyBorder="1" applyAlignment="1">
      <alignment horizontal="center"/>
    </xf>
    <xf numFmtId="0" fontId="70" fillId="7" borderId="51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118" fillId="7" borderId="82" xfId="0" applyFont="1" applyFill="1" applyBorder="1" applyAlignment="1">
      <alignment horizontal="center"/>
    </xf>
    <xf numFmtId="2" fontId="27" fillId="7" borderId="31" xfId="0" applyNumberFormat="1" applyFont="1" applyFill="1" applyBorder="1" applyAlignment="1">
      <alignment horizontal="center"/>
    </xf>
    <xf numFmtId="0" fontId="70" fillId="7" borderId="31" xfId="0" applyFont="1" applyFill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72" fillId="26" borderId="24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72" fillId="26" borderId="57" xfId="0" applyFont="1" applyFill="1" applyBorder="1" applyAlignment="1">
      <alignment horizontal="center"/>
    </xf>
    <xf numFmtId="0" fontId="116" fillId="26" borderId="52" xfId="0" applyFont="1" applyFill="1" applyBorder="1" applyAlignment="1">
      <alignment horizontal="center"/>
    </xf>
    <xf numFmtId="0" fontId="70" fillId="26" borderId="52" xfId="0" applyFont="1" applyFill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70" fillId="24" borderId="75" xfId="0" applyFont="1" applyFill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70" fillId="24" borderId="69" xfId="0" applyFont="1" applyFill="1" applyBorder="1" applyAlignment="1">
      <alignment horizontal="center"/>
    </xf>
    <xf numFmtId="2" fontId="27" fillId="26" borderId="67" xfId="0" applyNumberFormat="1" applyFont="1" applyFill="1" applyBorder="1" applyAlignment="1">
      <alignment horizontal="center"/>
    </xf>
    <xf numFmtId="0" fontId="70" fillId="26" borderId="67" xfId="0" applyFont="1" applyFill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70" fillId="26" borderId="62" xfId="0" applyFont="1" applyFill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70" fillId="26" borderId="65" xfId="0" applyFont="1" applyFill="1" applyBorder="1" applyAlignment="1">
      <alignment horizontal="center"/>
    </xf>
    <xf numFmtId="2" fontId="27" fillId="26" borderId="51" xfId="0" applyNumberFormat="1" applyFont="1" applyFill="1" applyBorder="1" applyAlignment="1">
      <alignment horizontal="center"/>
    </xf>
    <xf numFmtId="0" fontId="70" fillId="26" borderId="51" xfId="0" applyFont="1" applyFill="1" applyBorder="1" applyAlignment="1">
      <alignment horizontal="center"/>
    </xf>
    <xf numFmtId="0" fontId="97" fillId="27" borderId="1" xfId="0" applyFont="1" applyFill="1" applyBorder="1" applyAlignment="1">
      <alignment horizontal="center"/>
    </xf>
    <xf numFmtId="0" fontId="70" fillId="27" borderId="56" xfId="0" applyFont="1" applyFill="1" applyBorder="1" applyAlignment="1">
      <alignment horizontal="center"/>
    </xf>
    <xf numFmtId="0" fontId="70" fillId="27" borderId="1" xfId="0" applyFont="1" applyFill="1" applyBorder="1" applyAlignment="1">
      <alignment horizontal="center"/>
    </xf>
    <xf numFmtId="2" fontId="27" fillId="0" borderId="52" xfId="0" applyNumberFormat="1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97" fillId="27" borderId="74" xfId="0" applyFont="1" applyFill="1" applyBorder="1" applyAlignment="1">
      <alignment horizontal="center"/>
    </xf>
    <xf numFmtId="0" fontId="70" fillId="27" borderId="75" xfId="0" applyFont="1" applyFill="1" applyBorder="1" applyAlignment="1">
      <alignment horizontal="center"/>
    </xf>
    <xf numFmtId="0" fontId="70" fillId="27" borderId="74" xfId="0" applyFont="1" applyFill="1" applyBorder="1" applyAlignment="1">
      <alignment horizontal="center"/>
    </xf>
    <xf numFmtId="2" fontId="27" fillId="0" borderId="67" xfId="0" applyNumberFormat="1" applyFont="1" applyBorder="1" applyAlignment="1">
      <alignment horizontal="center"/>
    </xf>
    <xf numFmtId="2" fontId="59" fillId="0" borderId="59" xfId="0" applyNumberFormat="1" applyFont="1" applyBorder="1" applyAlignment="1">
      <alignment horizontal="center"/>
    </xf>
    <xf numFmtId="1" fontId="97" fillId="27" borderId="74" xfId="0" applyNumberFormat="1" applyFont="1" applyFill="1" applyBorder="1" applyAlignment="1">
      <alignment horizontal="center"/>
    </xf>
    <xf numFmtId="1" fontId="70" fillId="27" borderId="75" xfId="0" applyNumberFormat="1" applyFont="1" applyFill="1" applyBorder="1" applyAlignment="1">
      <alignment horizontal="center"/>
    </xf>
    <xf numFmtId="1" fontId="70" fillId="27" borderId="74" xfId="0" applyNumberFormat="1" applyFont="1" applyFill="1" applyBorder="1" applyAlignment="1">
      <alignment horizontal="center"/>
    </xf>
    <xf numFmtId="1" fontId="70" fillId="11" borderId="74" xfId="0" applyNumberFormat="1" applyFont="1" applyFill="1" applyBorder="1" applyAlignment="1">
      <alignment horizontal="center"/>
    </xf>
    <xf numFmtId="2" fontId="97" fillId="27" borderId="36" xfId="0" applyNumberFormat="1" applyFont="1" applyFill="1" applyBorder="1" applyAlignment="1">
      <alignment horizontal="center"/>
    </xf>
    <xf numFmtId="2" fontId="70" fillId="27" borderId="78" xfId="0" applyNumberFormat="1" applyFont="1" applyFill="1" applyBorder="1" applyAlignment="1">
      <alignment horizontal="center"/>
    </xf>
    <xf numFmtId="2" fontId="70" fillId="27" borderId="36" xfId="0" applyNumberFormat="1" applyFont="1" applyFill="1" applyBorder="1" applyAlignment="1">
      <alignment horizontal="center"/>
    </xf>
    <xf numFmtId="2" fontId="27" fillId="0" borderId="51" xfId="0" applyNumberFormat="1" applyFont="1" applyBorder="1" applyAlignment="1">
      <alignment horizontal="center"/>
    </xf>
    <xf numFmtId="0" fontId="117" fillId="11" borderId="85" xfId="0" applyFont="1" applyFill="1" applyBorder="1" applyAlignment="1">
      <alignment horizontal="center"/>
    </xf>
    <xf numFmtId="0" fontId="97" fillId="11" borderId="16" xfId="0" applyFont="1" applyFill="1" applyBorder="1" applyAlignment="1">
      <alignment horizontal="center"/>
    </xf>
    <xf numFmtId="0" fontId="117" fillId="11" borderId="58" xfId="0" applyFont="1" applyFill="1" applyBorder="1" applyAlignment="1">
      <alignment horizontal="center"/>
    </xf>
    <xf numFmtId="0" fontId="70" fillId="11" borderId="16" xfId="0" applyFont="1" applyFill="1" applyBorder="1" applyAlignment="1">
      <alignment horizontal="center"/>
    </xf>
    <xf numFmtId="2" fontId="27" fillId="11" borderId="31" xfId="0" applyNumberFormat="1" applyFont="1" applyFill="1" applyBorder="1" applyAlignment="1">
      <alignment horizontal="center"/>
    </xf>
    <xf numFmtId="0" fontId="70" fillId="11" borderId="31" xfId="0" applyFont="1" applyFill="1" applyBorder="1" applyAlignment="1">
      <alignment horizontal="center"/>
    </xf>
    <xf numFmtId="0" fontId="70" fillId="9" borderId="56" xfId="0" applyFont="1" applyFill="1" applyBorder="1" applyAlignment="1">
      <alignment horizontal="center"/>
    </xf>
    <xf numFmtId="2" fontId="70" fillId="0" borderId="8" xfId="0" applyNumberFormat="1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70" fillId="9" borderId="75" xfId="0" applyFont="1" applyFill="1" applyBorder="1" applyAlignment="1">
      <alignment horizontal="center"/>
    </xf>
    <xf numFmtId="2" fontId="70" fillId="0" borderId="67" xfId="0" applyNumberFormat="1" applyFont="1" applyBorder="1" applyAlignment="1">
      <alignment horizontal="center"/>
    </xf>
    <xf numFmtId="0" fontId="70" fillId="9" borderId="78" xfId="0" applyFont="1" applyFill="1" applyBorder="1" applyAlignment="1">
      <alignment horizontal="center"/>
    </xf>
    <xf numFmtId="2" fontId="70" fillId="0" borderId="51" xfId="0" applyNumberFormat="1" applyFont="1" applyBorder="1" applyAlignment="1">
      <alignment horizontal="center"/>
    </xf>
    <xf numFmtId="0" fontId="46" fillId="0" borderId="0" xfId="0" applyFont="1"/>
    <xf numFmtId="0" fontId="72" fillId="0" borderId="0" xfId="0" applyFont="1" applyAlignment="1">
      <alignment horizontal="left"/>
    </xf>
    <xf numFmtId="0" fontId="96" fillId="0" borderId="0" xfId="0" applyFont="1"/>
    <xf numFmtId="0" fontId="70" fillId="0" borderId="1" xfId="0" applyFont="1" applyBorder="1" applyAlignment="1">
      <alignment horizontal="center"/>
    </xf>
    <xf numFmtId="0" fontId="70" fillId="0" borderId="4" xfId="0" applyFont="1" applyBorder="1" applyAlignment="1">
      <alignment horizontal="center"/>
    </xf>
    <xf numFmtId="0" fontId="74" fillId="0" borderId="74" xfId="0" applyFont="1" applyBorder="1" applyAlignment="1">
      <alignment horizontal="center"/>
    </xf>
    <xf numFmtId="0" fontId="74" fillId="0" borderId="67" xfId="0" applyFont="1" applyBorder="1" applyAlignment="1">
      <alignment horizontal="center"/>
    </xf>
    <xf numFmtId="165" fontId="70" fillId="0" borderId="36" xfId="0" applyNumberFormat="1" applyFont="1" applyBorder="1" applyAlignment="1">
      <alignment horizontal="center"/>
    </xf>
    <xf numFmtId="165" fontId="70" fillId="0" borderId="74" xfId="0" applyNumberFormat="1" applyFont="1" applyBorder="1" applyAlignment="1">
      <alignment horizontal="center"/>
    </xf>
    <xf numFmtId="0" fontId="70" fillId="11" borderId="67" xfId="0" applyFont="1" applyFill="1" applyBorder="1" applyAlignment="1">
      <alignment horizontal="center"/>
    </xf>
    <xf numFmtId="0" fontId="70" fillId="11" borderId="74" xfId="0" applyFont="1" applyFill="1" applyBorder="1" applyAlignment="1">
      <alignment horizontal="center"/>
    </xf>
    <xf numFmtId="0" fontId="70" fillId="0" borderId="74" xfId="0" applyFont="1" applyBorder="1" applyAlignment="1">
      <alignment horizontal="center"/>
    </xf>
    <xf numFmtId="0" fontId="70" fillId="9" borderId="69" xfId="0" applyFont="1" applyFill="1" applyBorder="1" applyAlignment="1">
      <alignment horizontal="center"/>
    </xf>
    <xf numFmtId="0" fontId="70" fillId="9" borderId="67" xfId="0" applyFont="1" applyFill="1" applyBorder="1" applyAlignment="1">
      <alignment horizontal="center"/>
    </xf>
    <xf numFmtId="0" fontId="70" fillId="9" borderId="74" xfId="0" applyFont="1" applyFill="1" applyBorder="1" applyAlignment="1">
      <alignment horizontal="center"/>
    </xf>
    <xf numFmtId="2" fontId="70" fillId="0" borderId="69" xfId="0" applyNumberFormat="1" applyFont="1" applyBorder="1" applyAlignment="1">
      <alignment horizontal="center"/>
    </xf>
    <xf numFmtId="2" fontId="70" fillId="0" borderId="74" xfId="0" applyNumberFormat="1" applyFont="1" applyBorder="1" applyAlignment="1">
      <alignment horizontal="center"/>
    </xf>
    <xf numFmtId="165" fontId="70" fillId="0" borderId="69" xfId="0" applyNumberFormat="1" applyFont="1" applyBorder="1" applyAlignment="1">
      <alignment horizontal="center"/>
    </xf>
    <xf numFmtId="1" fontId="70" fillId="0" borderId="67" xfId="0" applyNumberFormat="1" applyFont="1" applyBorder="1" applyAlignment="1">
      <alignment horizontal="center"/>
    </xf>
    <xf numFmtId="1" fontId="70" fillId="0" borderId="74" xfId="0" applyNumberFormat="1" applyFont="1" applyBorder="1" applyAlignment="1">
      <alignment horizontal="center"/>
    </xf>
    <xf numFmtId="165" fontId="70" fillId="0" borderId="67" xfId="0" applyNumberFormat="1" applyFont="1" applyBorder="1" applyAlignment="1">
      <alignment horizontal="center"/>
    </xf>
    <xf numFmtId="168" fontId="70" fillId="0" borderId="69" xfId="0" applyNumberFormat="1" applyFont="1" applyBorder="1" applyAlignment="1">
      <alignment horizontal="center"/>
    </xf>
    <xf numFmtId="167" fontId="70" fillId="0" borderId="75" xfId="0" applyNumberFormat="1" applyFont="1" applyBorder="1" applyAlignment="1">
      <alignment horizontal="center"/>
    </xf>
    <xf numFmtId="167" fontId="70" fillId="0" borderId="69" xfId="0" applyNumberFormat="1" applyFont="1" applyBorder="1" applyAlignment="1">
      <alignment horizontal="center"/>
    </xf>
    <xf numFmtId="167" fontId="70" fillId="11" borderId="69" xfId="0" applyNumberFormat="1" applyFont="1" applyFill="1" applyBorder="1" applyAlignment="1">
      <alignment horizontal="center"/>
    </xf>
    <xf numFmtId="167" fontId="70" fillId="11" borderId="67" xfId="0" applyNumberFormat="1" applyFont="1" applyFill="1" applyBorder="1" applyAlignment="1">
      <alignment horizontal="center"/>
    </xf>
    <xf numFmtId="166" fontId="70" fillId="11" borderId="69" xfId="0" applyNumberFormat="1" applyFont="1" applyFill="1" applyBorder="1" applyAlignment="1">
      <alignment horizontal="center"/>
    </xf>
    <xf numFmtId="166" fontId="70" fillId="11" borderId="67" xfId="0" applyNumberFormat="1" applyFont="1" applyFill="1" applyBorder="1" applyAlignment="1">
      <alignment horizontal="center"/>
    </xf>
    <xf numFmtId="0" fontId="26" fillId="11" borderId="69" xfId="0" applyFont="1" applyFill="1" applyBorder="1" applyAlignment="1">
      <alignment horizontal="center"/>
    </xf>
    <xf numFmtId="0" fontId="26" fillId="11" borderId="67" xfId="0" applyFont="1" applyFill="1" applyBorder="1" applyAlignment="1">
      <alignment horizontal="center"/>
    </xf>
    <xf numFmtId="165" fontId="70" fillId="0" borderId="65" xfId="0" applyNumberFormat="1" applyFont="1" applyBorder="1" applyAlignment="1">
      <alignment horizontal="center"/>
    </xf>
    <xf numFmtId="165" fontId="70" fillId="0" borderId="68" xfId="0" applyNumberFormat="1" applyFont="1" applyBorder="1" applyAlignment="1">
      <alignment horizontal="center"/>
    </xf>
    <xf numFmtId="165" fontId="70" fillId="0" borderId="72" xfId="0" applyNumberFormat="1" applyFont="1" applyBorder="1" applyAlignment="1">
      <alignment horizontal="center"/>
    </xf>
    <xf numFmtId="1" fontId="70" fillId="0" borderId="68" xfId="0" applyNumberFormat="1" applyFont="1" applyBorder="1" applyAlignment="1">
      <alignment horizontal="center"/>
    </xf>
    <xf numFmtId="2" fontId="97" fillId="27" borderId="74" xfId="0" applyNumberFormat="1" applyFont="1" applyFill="1" applyBorder="1" applyAlignment="1">
      <alignment horizontal="center"/>
    </xf>
    <xf numFmtId="2" fontId="70" fillId="11" borderId="69" xfId="0" applyNumberFormat="1" applyFont="1" applyFill="1" applyBorder="1" applyAlignment="1">
      <alignment horizontal="center"/>
    </xf>
    <xf numFmtId="0" fontId="15" fillId="0" borderId="55" xfId="0" applyFont="1" applyBorder="1"/>
    <xf numFmtId="168" fontId="20" fillId="0" borderId="0" xfId="0" applyNumberFormat="1" applyFont="1" applyFill="1"/>
    <xf numFmtId="167" fontId="20" fillId="0" borderId="0" xfId="0" applyNumberFormat="1" applyFont="1" applyFill="1" applyBorder="1"/>
    <xf numFmtId="168" fontId="0" fillId="0" borderId="0" xfId="0" applyNumberFormat="1" applyFill="1"/>
    <xf numFmtId="167" fontId="20" fillId="0" borderId="0" xfId="0" applyNumberFormat="1" applyFont="1" applyFill="1"/>
    <xf numFmtId="166" fontId="0" fillId="0" borderId="0" xfId="0" applyNumberFormat="1" applyFill="1"/>
    <xf numFmtId="2" fontId="0" fillId="0" borderId="0" xfId="0" applyNumberFormat="1" applyFill="1"/>
    <xf numFmtId="0" fontId="114" fillId="0" borderId="33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0" fillId="32" borderId="84" xfId="0" applyFont="1" applyFill="1" applyBorder="1"/>
    <xf numFmtId="0" fontId="20" fillId="33" borderId="84" xfId="0" applyFont="1" applyFill="1" applyBorder="1"/>
    <xf numFmtId="0" fontId="44" fillId="11" borderId="41" xfId="0" applyFont="1" applyFill="1" applyBorder="1"/>
    <xf numFmtId="0" fontId="49" fillId="11" borderId="16" xfId="0" applyFont="1" applyFill="1" applyBorder="1" applyAlignment="1">
      <alignment horizontal="center"/>
    </xf>
    <xf numFmtId="0" fontId="72" fillId="11" borderId="24" xfId="0" applyFont="1" applyFill="1" applyBorder="1" applyAlignment="1">
      <alignment horizontal="center"/>
    </xf>
    <xf numFmtId="0" fontId="70" fillId="34" borderId="75" xfId="0" applyFont="1" applyFill="1" applyBorder="1" applyAlignment="1">
      <alignment horizontal="center"/>
    </xf>
    <xf numFmtId="0" fontId="70" fillId="11" borderId="62" xfId="0" applyFont="1" applyFill="1" applyBorder="1" applyAlignment="1">
      <alignment horizontal="center"/>
    </xf>
    <xf numFmtId="0" fontId="72" fillId="11" borderId="57" xfId="0" applyFont="1" applyFill="1" applyBorder="1" applyAlignment="1">
      <alignment horizontal="center"/>
    </xf>
    <xf numFmtId="0" fontId="70" fillId="34" borderId="69" xfId="0" applyFont="1" applyFill="1" applyBorder="1" applyAlignment="1">
      <alignment horizontal="center"/>
    </xf>
    <xf numFmtId="0" fontId="70" fillId="11" borderId="65" xfId="0" applyFont="1" applyFill="1" applyBorder="1" applyAlignment="1">
      <alignment horizontal="center"/>
    </xf>
    <xf numFmtId="0" fontId="116" fillId="11" borderId="52" xfId="0" applyFont="1" applyFill="1" applyBorder="1" applyAlignment="1">
      <alignment horizontal="center"/>
    </xf>
    <xf numFmtId="2" fontId="27" fillId="11" borderId="67" xfId="0" applyNumberFormat="1" applyFont="1" applyFill="1" applyBorder="1" applyAlignment="1">
      <alignment horizontal="center"/>
    </xf>
    <xf numFmtId="2" fontId="27" fillId="11" borderId="51" xfId="0" applyNumberFormat="1" applyFont="1" applyFill="1" applyBorder="1" applyAlignment="1">
      <alignment horizontal="center"/>
    </xf>
    <xf numFmtId="0" fontId="70" fillId="11" borderId="52" xfId="0" applyFont="1" applyFill="1" applyBorder="1" applyAlignment="1">
      <alignment horizontal="center"/>
    </xf>
    <xf numFmtId="0" fontId="70" fillId="11" borderId="51" xfId="0" applyFont="1" applyFill="1" applyBorder="1" applyAlignment="1">
      <alignment horizontal="center"/>
    </xf>
    <xf numFmtId="0" fontId="101" fillId="32" borderId="48" xfId="0" applyFont="1" applyFill="1" applyBorder="1"/>
    <xf numFmtId="0" fontId="44" fillId="14" borderId="41" xfId="0" applyFont="1" applyFill="1" applyBorder="1"/>
    <xf numFmtId="0" fontId="49" fillId="14" borderId="16" xfId="0" applyFont="1" applyFill="1" applyBorder="1" applyAlignment="1">
      <alignment horizontal="center"/>
    </xf>
    <xf numFmtId="0" fontId="55" fillId="19" borderId="41" xfId="0" applyFont="1" applyFill="1" applyBorder="1"/>
    <xf numFmtId="0" fontId="46" fillId="9" borderId="58" xfId="0" applyFont="1" applyFill="1" applyBorder="1" applyAlignment="1">
      <alignment horizontal="center"/>
    </xf>
    <xf numFmtId="2" fontId="27" fillId="9" borderId="31" xfId="0" applyNumberFormat="1" applyFont="1" applyFill="1" applyBorder="1" applyAlignment="1">
      <alignment horizontal="center"/>
    </xf>
    <xf numFmtId="0" fontId="70" fillId="9" borderId="31" xfId="0" applyFont="1" applyFill="1" applyBorder="1" applyAlignment="1">
      <alignment horizontal="center"/>
    </xf>
    <xf numFmtId="0" fontId="49" fillId="11" borderId="15" xfId="0" applyFont="1" applyFill="1" applyBorder="1" applyAlignment="1">
      <alignment horizontal="center"/>
    </xf>
    <xf numFmtId="0" fontId="0" fillId="35" borderId="63" xfId="0" applyFill="1" applyBorder="1"/>
    <xf numFmtId="0" fontId="2" fillId="27" borderId="83" xfId="0" applyFont="1" applyFill="1" applyBorder="1"/>
    <xf numFmtId="0" fontId="46" fillId="8" borderId="66" xfId="0" applyFont="1" applyFill="1" applyBorder="1" applyAlignment="1">
      <alignment horizontal="center"/>
    </xf>
    <xf numFmtId="2" fontId="6" fillId="6" borderId="83" xfId="0" applyNumberFormat="1" applyFont="1" applyFill="1" applyBorder="1"/>
    <xf numFmtId="0" fontId="46" fillId="8" borderId="33" xfId="0" applyFont="1" applyFill="1" applyBorder="1" applyAlignment="1">
      <alignment horizontal="center"/>
    </xf>
    <xf numFmtId="0" fontId="72" fillId="8" borderId="29" xfId="0" applyFont="1" applyFill="1" applyBorder="1" applyAlignment="1">
      <alignment horizontal="center"/>
    </xf>
    <xf numFmtId="0" fontId="0" fillId="9" borderId="4" xfId="0" applyFill="1" applyBorder="1"/>
    <xf numFmtId="0" fontId="0" fillId="9" borderId="74" xfId="0" applyFill="1" applyBorder="1"/>
    <xf numFmtId="0" fontId="0" fillId="9" borderId="36" xfId="0" applyFill="1" applyBorder="1"/>
    <xf numFmtId="2" fontId="0" fillId="36" borderId="57" xfId="0" applyNumberFormat="1" applyFill="1" applyBorder="1"/>
    <xf numFmtId="0" fontId="0" fillId="36" borderId="69" xfId="0" applyFill="1" applyBorder="1"/>
    <xf numFmtId="0" fontId="41" fillId="36" borderId="69" xfId="0" applyFont="1" applyFill="1" applyBorder="1"/>
    <xf numFmtId="1" fontId="41" fillId="36" borderId="69" xfId="0" applyNumberFormat="1" applyFont="1" applyFill="1" applyBorder="1"/>
    <xf numFmtId="2" fontId="41" fillId="36" borderId="69" xfId="0" applyNumberFormat="1" applyFont="1" applyFill="1" applyBorder="1"/>
    <xf numFmtId="0" fontId="2" fillId="36" borderId="69" xfId="0" applyFont="1" applyFill="1" applyBorder="1"/>
    <xf numFmtId="2" fontId="2" fillId="36" borderId="69" xfId="0" applyNumberFormat="1" applyFont="1" applyFill="1" applyBorder="1"/>
    <xf numFmtId="0" fontId="20" fillId="36" borderId="71" xfId="0" applyFont="1" applyFill="1" applyBorder="1"/>
    <xf numFmtId="2" fontId="91" fillId="9" borderId="75" xfId="0" applyNumberFormat="1" applyFont="1" applyFill="1" applyBorder="1" applyAlignment="1">
      <alignment horizontal="center"/>
    </xf>
    <xf numFmtId="2" fontId="91" fillId="9" borderId="17" xfId="0" applyNumberFormat="1" applyFont="1" applyFill="1" applyBorder="1" applyAlignment="1">
      <alignment horizontal="center"/>
    </xf>
    <xf numFmtId="0" fontId="31" fillId="0" borderId="71" xfId="0" applyFont="1" applyBorder="1"/>
    <xf numFmtId="0" fontId="6" fillId="0" borderId="46" xfId="0" applyFont="1" applyBorder="1"/>
    <xf numFmtId="0" fontId="0" fillId="0" borderId="73" xfId="0" applyBorder="1"/>
    <xf numFmtId="0" fontId="20" fillId="0" borderId="73" xfId="0" applyFont="1" applyBorder="1"/>
    <xf numFmtId="0" fontId="31" fillId="0" borderId="76" xfId="0" applyFont="1" applyFill="1" applyBorder="1"/>
    <xf numFmtId="0" fontId="46" fillId="0" borderId="59" xfId="0" applyFont="1" applyFill="1" applyBorder="1" applyAlignment="1">
      <alignment horizontal="center"/>
    </xf>
    <xf numFmtId="166" fontId="46" fillId="0" borderId="59" xfId="0" applyNumberFormat="1" applyFont="1" applyFill="1" applyBorder="1" applyAlignment="1">
      <alignment horizontal="center"/>
    </xf>
    <xf numFmtId="0" fontId="46" fillId="0" borderId="76" xfId="0" applyFont="1" applyFill="1" applyBorder="1" applyAlignment="1">
      <alignment horizontal="center"/>
    </xf>
    <xf numFmtId="165" fontId="97" fillId="27" borderId="74" xfId="0" applyNumberFormat="1" applyFont="1" applyFill="1" applyBorder="1" applyAlignment="1">
      <alignment horizontal="center"/>
    </xf>
    <xf numFmtId="0" fontId="42" fillId="0" borderId="3" xfId="0" applyFont="1" applyBorder="1"/>
    <xf numFmtId="0" fontId="42" fillId="0" borderId="19" xfId="0" applyFont="1" applyBorder="1"/>
    <xf numFmtId="0" fontId="46" fillId="0" borderId="27" xfId="0" applyFont="1" applyBorder="1"/>
    <xf numFmtId="0" fontId="44" fillId="0" borderId="26" xfId="0" applyFont="1" applyBorder="1"/>
    <xf numFmtId="0" fontId="72" fillId="0" borderId="0" xfId="0" applyFont="1"/>
    <xf numFmtId="0" fontId="44" fillId="0" borderId="9" xfId="0" applyFont="1" applyBorder="1"/>
    <xf numFmtId="0" fontId="72" fillId="0" borderId="10" xfId="0" applyFont="1" applyBorder="1"/>
    <xf numFmtId="0" fontId="7" fillId="0" borderId="33" xfId="0" applyFont="1" applyBorder="1"/>
    <xf numFmtId="0" fontId="42" fillId="0" borderId="10" xfId="0" applyFont="1" applyBorder="1"/>
    <xf numFmtId="0" fontId="42" fillId="0" borderId="14" xfId="0" applyFont="1" applyBorder="1"/>
    <xf numFmtId="0" fontId="2" fillId="0" borderId="5" xfId="0" applyFont="1" applyBorder="1"/>
    <xf numFmtId="0" fontId="31" fillId="0" borderId="23" xfId="0" applyFont="1" applyBorder="1" applyAlignment="1">
      <alignment horizontal="left"/>
    </xf>
    <xf numFmtId="0" fontId="2" fillId="0" borderId="23" xfId="0" applyFont="1" applyBorder="1"/>
    <xf numFmtId="0" fontId="26" fillId="0" borderId="7" xfId="0" applyFont="1" applyBorder="1" applyAlignment="1">
      <alignment horizontal="left"/>
    </xf>
    <xf numFmtId="0" fontId="46" fillId="0" borderId="41" xfId="0" applyFont="1" applyBorder="1"/>
    <xf numFmtId="0" fontId="44" fillId="0" borderId="41" xfId="0" applyFont="1" applyBorder="1"/>
    <xf numFmtId="0" fontId="72" fillId="0" borderId="31" xfId="0" applyFont="1" applyBorder="1"/>
    <xf numFmtId="0" fontId="74" fillId="0" borderId="69" xfId="0" applyFont="1" applyBorder="1" applyAlignment="1">
      <alignment horizontal="left"/>
    </xf>
    <xf numFmtId="0" fontId="26" fillId="0" borderId="69" xfId="0" applyFont="1" applyBorder="1" applyAlignment="1">
      <alignment horizontal="left"/>
    </xf>
    <xf numFmtId="0" fontId="72" fillId="0" borderId="69" xfId="0" applyFont="1" applyBorder="1" applyAlignment="1">
      <alignment horizontal="left"/>
    </xf>
    <xf numFmtId="0" fontId="70" fillId="0" borderId="75" xfId="0" applyFont="1" applyBorder="1" applyAlignment="1">
      <alignment horizontal="left"/>
    </xf>
    <xf numFmtId="0" fontId="70" fillId="0" borderId="69" xfId="0" applyFont="1" applyBorder="1" applyAlignment="1">
      <alignment horizontal="left"/>
    </xf>
    <xf numFmtId="0" fontId="41" fillId="0" borderId="73" xfId="0" applyFont="1" applyBorder="1"/>
    <xf numFmtId="0" fontId="13" fillId="0" borderId="73" xfId="0" applyFont="1" applyBorder="1" applyAlignment="1">
      <alignment horizontal="left"/>
    </xf>
    <xf numFmtId="0" fontId="2" fillId="0" borderId="76" xfId="0" applyFont="1" applyBorder="1"/>
    <xf numFmtId="0" fontId="20" fillId="0" borderId="77" xfId="0" applyFont="1" applyBorder="1" applyAlignment="1">
      <alignment horizontal="left"/>
    </xf>
    <xf numFmtId="0" fontId="70" fillId="0" borderId="78" xfId="0" applyFont="1" applyBorder="1" applyAlignment="1">
      <alignment horizontal="left"/>
    </xf>
    <xf numFmtId="0" fontId="20" fillId="0" borderId="76" xfId="0" applyFont="1" applyBorder="1"/>
    <xf numFmtId="0" fontId="26" fillId="0" borderId="75" xfId="0" applyFont="1" applyBorder="1" applyAlignment="1">
      <alignment horizontal="left"/>
    </xf>
    <xf numFmtId="0" fontId="31" fillId="0" borderId="31" xfId="0" applyFont="1" applyBorder="1"/>
    <xf numFmtId="0" fontId="70" fillId="0" borderId="71" xfId="0" applyFont="1" applyBorder="1" applyAlignment="1">
      <alignment horizontal="left"/>
    </xf>
    <xf numFmtId="0" fontId="46" fillId="0" borderId="18" xfId="0" applyFont="1" applyBorder="1"/>
    <xf numFmtId="0" fontId="44" fillId="0" borderId="2" xfId="0" applyFont="1" applyBorder="1"/>
    <xf numFmtId="0" fontId="72" fillId="0" borderId="19" xfId="0" applyFont="1" applyBorder="1"/>
    <xf numFmtId="0" fontId="46" fillId="0" borderId="15" xfId="0" applyFont="1" applyBorder="1"/>
    <xf numFmtId="0" fontId="2" fillId="0" borderId="55" xfId="0" applyFont="1" applyBorder="1"/>
    <xf numFmtId="0" fontId="2" fillId="0" borderId="54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74" fillId="0" borderId="62" xfId="0" applyFont="1" applyBorder="1" applyAlignment="1">
      <alignment horizontal="left"/>
    </xf>
    <xf numFmtId="0" fontId="5" fillId="0" borderId="16" xfId="0" applyFont="1" applyBorder="1"/>
    <xf numFmtId="0" fontId="46" fillId="0" borderId="3" xfId="0" applyFont="1" applyBorder="1"/>
    <xf numFmtId="0" fontId="46" fillId="0" borderId="19" xfId="0" applyFont="1" applyBorder="1"/>
    <xf numFmtId="0" fontId="0" fillId="0" borderId="32" xfId="0" applyBorder="1"/>
    <xf numFmtId="0" fontId="72" fillId="0" borderId="27" xfId="0" applyFont="1" applyBorder="1"/>
    <xf numFmtId="0" fontId="46" fillId="0" borderId="10" xfId="0" applyFont="1" applyBorder="1"/>
    <xf numFmtId="0" fontId="46" fillId="0" borderId="14" xfId="0" applyFont="1" applyBorder="1"/>
    <xf numFmtId="164" fontId="13" fillId="0" borderId="64" xfId="0" applyNumberFormat="1" applyFont="1" applyBorder="1" applyAlignment="1">
      <alignment horizontal="right"/>
    </xf>
    <xf numFmtId="0" fontId="41" fillId="0" borderId="5" xfId="0" applyFont="1" applyBorder="1"/>
    <xf numFmtId="0" fontId="41" fillId="0" borderId="23" xfId="0" applyFont="1" applyBorder="1" applyAlignment="1">
      <alignment horizontal="left"/>
    </xf>
    <xf numFmtId="0" fontId="69" fillId="0" borderId="7" xfId="0" applyFont="1" applyBorder="1" applyAlignment="1">
      <alignment horizontal="left"/>
    </xf>
    <xf numFmtId="0" fontId="46" fillId="0" borderId="25" xfId="0" applyFont="1" applyBorder="1"/>
    <xf numFmtId="0" fontId="41" fillId="0" borderId="66" xfId="0" applyFont="1" applyBorder="1"/>
    <xf numFmtId="165" fontId="41" fillId="0" borderId="73" xfId="0" applyNumberFormat="1" applyFont="1" applyBorder="1" applyAlignment="1">
      <alignment horizontal="left"/>
    </xf>
    <xf numFmtId="0" fontId="41" fillId="0" borderId="73" xfId="0" applyFont="1" applyBorder="1" applyAlignment="1">
      <alignment horizontal="left"/>
    </xf>
    <xf numFmtId="0" fontId="69" fillId="0" borderId="69" xfId="0" applyFont="1" applyBorder="1" applyAlignment="1">
      <alignment horizontal="left"/>
    </xf>
    <xf numFmtId="0" fontId="26" fillId="0" borderId="71" xfId="0" applyFont="1" applyBorder="1" applyAlignment="1">
      <alignment horizontal="left"/>
    </xf>
    <xf numFmtId="0" fontId="20" fillId="0" borderId="16" xfId="0" applyFont="1" applyBorder="1"/>
    <xf numFmtId="0" fontId="46" fillId="0" borderId="31" xfId="0" applyFont="1" applyBorder="1"/>
    <xf numFmtId="0" fontId="46" fillId="0" borderId="16" xfId="0" applyFont="1" applyBorder="1"/>
    <xf numFmtId="0" fontId="72" fillId="0" borderId="24" xfId="0" applyFont="1" applyBorder="1" applyAlignment="1">
      <alignment horizontal="left"/>
    </xf>
    <xf numFmtId="0" fontId="70" fillId="0" borderId="7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70" fillId="0" borderId="24" xfId="0" applyFont="1" applyBorder="1" applyAlignment="1">
      <alignment horizontal="left"/>
    </xf>
    <xf numFmtId="0" fontId="72" fillId="0" borderId="75" xfId="0" applyFont="1" applyBorder="1" applyAlignment="1">
      <alignment horizontal="left"/>
    </xf>
    <xf numFmtId="0" fontId="20" fillId="0" borderId="59" xfId="0" applyFont="1" applyBorder="1"/>
    <xf numFmtId="2" fontId="68" fillId="0" borderId="73" xfId="0" applyNumberFormat="1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41" fillId="0" borderId="59" xfId="0" applyFont="1" applyBorder="1"/>
    <xf numFmtId="0" fontId="41" fillId="0" borderId="25" xfId="0" applyFont="1" applyBorder="1"/>
    <xf numFmtId="0" fontId="70" fillId="0" borderId="27" xfId="0" applyFont="1" applyBorder="1" applyAlignment="1">
      <alignment horizontal="left"/>
    </xf>
    <xf numFmtId="0" fontId="26" fillId="0" borderId="78" xfId="0" applyFont="1" applyBorder="1" applyAlignment="1">
      <alignment horizontal="left"/>
    </xf>
    <xf numFmtId="0" fontId="13" fillId="0" borderId="30" xfId="0" applyFont="1" applyBorder="1"/>
    <xf numFmtId="0" fontId="70" fillId="0" borderId="62" xfId="0" applyFont="1" applyBorder="1" applyAlignment="1">
      <alignment horizontal="left"/>
    </xf>
    <xf numFmtId="0" fontId="9" fillId="0" borderId="33" xfId="0" applyFont="1" applyBorder="1"/>
    <xf numFmtId="0" fontId="20" fillId="0" borderId="25" xfId="0" applyFont="1" applyBorder="1"/>
    <xf numFmtId="0" fontId="72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49" fillId="0" borderId="22" xfId="0" applyFont="1" applyBorder="1"/>
    <xf numFmtId="1" fontId="20" fillId="0" borderId="77" xfId="0" applyNumberFormat="1" applyFont="1" applyBorder="1" applyAlignment="1">
      <alignment horizontal="left"/>
    </xf>
    <xf numFmtId="1" fontId="70" fillId="0" borderId="78" xfId="0" applyNumberFormat="1" applyFont="1" applyBorder="1" applyAlignment="1">
      <alignment horizontal="left"/>
    </xf>
    <xf numFmtId="0" fontId="60" fillId="0" borderId="15" xfId="0" applyFont="1" applyBorder="1"/>
    <xf numFmtId="0" fontId="60" fillId="0" borderId="16" xfId="0" applyFont="1" applyBorder="1"/>
    <xf numFmtId="0" fontId="2" fillId="0" borderId="35" xfId="0" applyFont="1" applyBorder="1" applyAlignment="1">
      <alignment horizontal="left"/>
    </xf>
    <xf numFmtId="0" fontId="70" fillId="0" borderId="34" xfId="0" applyFont="1" applyBorder="1" applyAlignment="1">
      <alignment horizontal="left"/>
    </xf>
    <xf numFmtId="0" fontId="70" fillId="0" borderId="5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5" xfId="0" applyFont="1" applyBorder="1"/>
    <xf numFmtId="0" fontId="26" fillId="0" borderId="27" xfId="0" applyFont="1" applyBorder="1" applyAlignment="1">
      <alignment horizontal="left"/>
    </xf>
    <xf numFmtId="0" fontId="26" fillId="0" borderId="73" xfId="0" applyFont="1" applyBorder="1" applyAlignment="1">
      <alignment horizontal="left"/>
    </xf>
    <xf numFmtId="0" fontId="41" fillId="0" borderId="61" xfId="0" applyFont="1" applyBorder="1" applyAlignment="1">
      <alignment horizontal="left"/>
    </xf>
    <xf numFmtId="0" fontId="69" fillId="0" borderId="6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7" fillId="0" borderId="16" xfId="0" applyFont="1" applyBorder="1"/>
    <xf numFmtId="0" fontId="46" fillId="0" borderId="2" xfId="0" applyFont="1" applyBorder="1"/>
    <xf numFmtId="0" fontId="26" fillId="0" borderId="24" xfId="0" applyFont="1" applyBorder="1" applyAlignment="1">
      <alignment horizontal="left"/>
    </xf>
    <xf numFmtId="2" fontId="20" fillId="0" borderId="23" xfId="0" applyNumberFormat="1" applyFont="1" applyBorder="1" applyAlignment="1">
      <alignment horizontal="left"/>
    </xf>
    <xf numFmtId="2" fontId="70" fillId="0" borderId="24" xfId="0" applyNumberFormat="1" applyFont="1" applyBorder="1" applyAlignment="1">
      <alignment horizontal="left"/>
    </xf>
    <xf numFmtId="0" fontId="75" fillId="0" borderId="75" xfId="0" applyFont="1" applyBorder="1" applyAlignment="1">
      <alignment horizontal="left"/>
    </xf>
    <xf numFmtId="165" fontId="20" fillId="0" borderId="73" xfId="0" applyNumberFormat="1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75" fillId="0" borderId="78" xfId="0" applyFont="1" applyBorder="1" applyAlignment="1">
      <alignment horizontal="left"/>
    </xf>
    <xf numFmtId="0" fontId="41" fillId="0" borderId="0" xfId="0" applyFont="1"/>
    <xf numFmtId="0" fontId="72" fillId="0" borderId="3" xfId="0" applyFont="1" applyBorder="1"/>
    <xf numFmtId="0" fontId="55" fillId="0" borderId="41" xfId="0" applyFont="1" applyBorder="1"/>
    <xf numFmtId="0" fontId="31" fillId="0" borderId="16" xfId="0" applyFont="1" applyBorder="1"/>
    <xf numFmtId="49" fontId="13" fillId="0" borderId="64" xfId="0" applyNumberFormat="1" applyFont="1" applyBorder="1" applyAlignment="1">
      <alignment horizontal="left"/>
    </xf>
    <xf numFmtId="0" fontId="20" fillId="0" borderId="6" xfId="0" applyFont="1" applyBorder="1"/>
    <xf numFmtId="0" fontId="26" fillId="0" borderId="34" xfId="0" applyFont="1" applyBorder="1" applyAlignment="1">
      <alignment horizontal="left"/>
    </xf>
    <xf numFmtId="0" fontId="13" fillId="0" borderId="59" xfId="0" applyFont="1" applyBorder="1"/>
    <xf numFmtId="0" fontId="72" fillId="0" borderId="78" xfId="0" applyFont="1" applyBorder="1" applyAlignment="1">
      <alignment horizontal="left"/>
    </xf>
    <xf numFmtId="0" fontId="13" fillId="0" borderId="53" xfId="0" applyFont="1" applyBorder="1"/>
    <xf numFmtId="0" fontId="64" fillId="0" borderId="30" xfId="0" applyFont="1" applyBorder="1"/>
    <xf numFmtId="0" fontId="0" fillId="0" borderId="77" xfId="0" applyBorder="1" applyAlignment="1">
      <alignment horizontal="right"/>
    </xf>
    <xf numFmtId="0" fontId="72" fillId="0" borderId="9" xfId="0" applyFont="1" applyBorder="1"/>
    <xf numFmtId="0" fontId="0" fillId="0" borderId="44" xfId="0" applyBorder="1" applyAlignment="1">
      <alignment horizontal="right"/>
    </xf>
    <xf numFmtId="0" fontId="69" fillId="0" borderId="78" xfId="0" applyFont="1" applyBorder="1" applyAlignment="1">
      <alignment horizontal="left"/>
    </xf>
    <xf numFmtId="0" fontId="72" fillId="0" borderId="16" xfId="0" applyFont="1" applyBorder="1"/>
    <xf numFmtId="0" fontId="0" fillId="0" borderId="11" xfId="0" applyBorder="1" applyAlignment="1">
      <alignment horizontal="right"/>
    </xf>
    <xf numFmtId="0" fontId="2" fillId="0" borderId="37" xfId="0" applyFont="1" applyBorder="1"/>
    <xf numFmtId="0" fontId="43" fillId="0" borderId="10" xfId="0" applyFont="1" applyBorder="1"/>
    <xf numFmtId="0" fontId="60" fillId="0" borderId="41" xfId="0" applyFont="1" applyBorder="1"/>
    <xf numFmtId="0" fontId="74" fillId="0" borderId="7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69" fillId="0" borderId="27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51" fillId="0" borderId="64" xfId="0" applyFont="1" applyBorder="1" applyAlignment="1">
      <alignment horizontal="left"/>
    </xf>
    <xf numFmtId="0" fontId="20" fillId="0" borderId="74" xfId="0" applyFont="1" applyBorder="1" applyAlignment="1">
      <alignment horizontal="center"/>
    </xf>
    <xf numFmtId="1" fontId="2" fillId="0" borderId="73" xfId="0" applyNumberFormat="1" applyFont="1" applyBorder="1" applyAlignment="1">
      <alignment horizontal="left"/>
    </xf>
    <xf numFmtId="165" fontId="15" fillId="0" borderId="77" xfId="0" applyNumberFormat="1" applyFont="1" applyBorder="1" applyAlignment="1">
      <alignment horizontal="left"/>
    </xf>
    <xf numFmtId="165" fontId="70" fillId="0" borderId="71" xfId="0" applyNumberFormat="1" applyFont="1" applyBorder="1" applyAlignment="1">
      <alignment horizontal="left"/>
    </xf>
    <xf numFmtId="0" fontId="61" fillId="0" borderId="33" xfId="0" applyFont="1" applyBorder="1"/>
    <xf numFmtId="0" fontId="46" fillId="0" borderId="33" xfId="0" applyFont="1" applyBorder="1"/>
    <xf numFmtId="0" fontId="72" fillId="0" borderId="14" xfId="0" applyFont="1" applyBorder="1"/>
    <xf numFmtId="0" fontId="20" fillId="0" borderId="60" xfId="0" applyFont="1" applyBorder="1"/>
    <xf numFmtId="0" fontId="60" fillId="0" borderId="58" xfId="0" applyFont="1" applyBorder="1"/>
    <xf numFmtId="0" fontId="31" fillId="0" borderId="74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55" fillId="0" borderId="3" xfId="0" applyFont="1" applyBorder="1"/>
    <xf numFmtId="2" fontId="2" fillId="0" borderId="73" xfId="0" applyNumberFormat="1" applyFont="1" applyBorder="1" applyAlignment="1">
      <alignment horizontal="left"/>
    </xf>
    <xf numFmtId="165" fontId="26" fillId="0" borderId="75" xfId="0" applyNumberFormat="1" applyFont="1" applyBorder="1" applyAlignment="1">
      <alignment horizontal="left"/>
    </xf>
    <xf numFmtId="0" fontId="13" fillId="0" borderId="73" xfId="0" applyFont="1" applyBorder="1"/>
    <xf numFmtId="0" fontId="2" fillId="0" borderId="1" xfId="0" applyFont="1" applyBorder="1" applyAlignment="1">
      <alignment horizontal="center"/>
    </xf>
    <xf numFmtId="2" fontId="70" fillId="0" borderId="75" xfId="0" applyNumberFormat="1" applyFont="1" applyBorder="1" applyAlignment="1">
      <alignment horizontal="left"/>
    </xf>
    <xf numFmtId="0" fontId="20" fillId="0" borderId="22" xfId="0" applyFont="1" applyBorder="1"/>
    <xf numFmtId="0" fontId="41" fillId="0" borderId="30" xfId="0" applyFont="1" applyBorder="1"/>
    <xf numFmtId="0" fontId="20" fillId="0" borderId="49" xfId="0" applyFont="1" applyBorder="1"/>
    <xf numFmtId="0" fontId="20" fillId="0" borderId="61" xfId="0" applyFont="1" applyBorder="1" applyAlignment="1">
      <alignment horizontal="left"/>
    </xf>
    <xf numFmtId="0" fontId="70" fillId="0" borderId="65" xfId="0" applyFont="1" applyBorder="1" applyAlignment="1">
      <alignment horizontal="left"/>
    </xf>
    <xf numFmtId="0" fontId="61" fillId="0" borderId="18" xfId="0" applyFont="1" applyBorder="1"/>
    <xf numFmtId="2" fontId="7" fillId="0" borderId="3" xfId="0" applyNumberFormat="1" applyFont="1" applyBorder="1" applyAlignment="1">
      <alignment horizontal="left"/>
    </xf>
    <xf numFmtId="2" fontId="71" fillId="0" borderId="19" xfId="0" applyNumberFormat="1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75" xfId="0" applyBorder="1"/>
    <xf numFmtId="0" fontId="46" fillId="0" borderId="58" xfId="0" applyFont="1" applyBorder="1" applyAlignment="1">
      <alignment horizontal="left"/>
    </xf>
    <xf numFmtId="0" fontId="9" fillId="0" borderId="18" xfId="0" applyFont="1" applyBorder="1"/>
    <xf numFmtId="0" fontId="43" fillId="0" borderId="3" xfId="0" applyFont="1" applyBorder="1"/>
    <xf numFmtId="0" fontId="60" fillId="0" borderId="37" xfId="0" applyFont="1" applyBorder="1"/>
    <xf numFmtId="0" fontId="31" fillId="0" borderId="3" xfId="0" applyFont="1" applyBorder="1"/>
    <xf numFmtId="0" fontId="31" fillId="0" borderId="19" xfId="0" applyFont="1" applyBorder="1"/>
    <xf numFmtId="0" fontId="46" fillId="0" borderId="33" xfId="0" applyFont="1" applyBorder="1" applyAlignment="1">
      <alignment horizontal="left"/>
    </xf>
    <xf numFmtId="0" fontId="31" fillId="0" borderId="10" xfId="0" applyFont="1" applyBorder="1"/>
    <xf numFmtId="0" fontId="31" fillId="0" borderId="14" xfId="0" applyFont="1" applyBorder="1"/>
    <xf numFmtId="0" fontId="74" fillId="0" borderId="56" xfId="0" applyFont="1" applyBorder="1" applyAlignment="1">
      <alignment horizontal="left"/>
    </xf>
    <xf numFmtId="0" fontId="0" fillId="0" borderId="69" xfId="0" applyBorder="1"/>
    <xf numFmtId="0" fontId="74" fillId="0" borderId="7" xfId="0" applyFont="1" applyBorder="1" applyAlignment="1">
      <alignment horizontal="left"/>
    </xf>
    <xf numFmtId="0" fontId="2" fillId="0" borderId="33" xfId="0" applyFont="1" applyBorder="1"/>
    <xf numFmtId="0" fontId="53" fillId="0" borderId="0" xfId="0" applyFont="1"/>
    <xf numFmtId="1" fontId="20" fillId="0" borderId="35" xfId="0" applyNumberFormat="1" applyFont="1" applyBorder="1" applyAlignment="1">
      <alignment horizontal="left"/>
    </xf>
    <xf numFmtId="1" fontId="70" fillId="0" borderId="28" xfId="0" applyNumberFormat="1" applyFont="1" applyBorder="1" applyAlignment="1">
      <alignment horizontal="left"/>
    </xf>
    <xf numFmtId="0" fontId="13" fillId="0" borderId="60" xfId="0" applyFont="1" applyBorder="1"/>
    <xf numFmtId="0" fontId="31" fillId="0" borderId="36" xfId="0" applyFont="1" applyBorder="1" applyAlignment="1">
      <alignment horizontal="center"/>
    </xf>
    <xf numFmtId="0" fontId="43" fillId="0" borderId="33" xfId="0" applyFont="1" applyBorder="1" applyAlignment="1">
      <alignment horizontal="left"/>
    </xf>
    <xf numFmtId="0" fontId="5" fillId="0" borderId="10" xfId="0" applyFont="1" applyBorder="1"/>
    <xf numFmtId="0" fontId="0" fillId="0" borderId="3" xfId="0" applyBorder="1" applyAlignment="1">
      <alignment horizontal="right"/>
    </xf>
    <xf numFmtId="0" fontId="9" fillId="0" borderId="37" xfId="0" applyFont="1" applyBorder="1"/>
    <xf numFmtId="0" fontId="20" fillId="0" borderId="30" xfId="0" applyFont="1" applyBorder="1"/>
    <xf numFmtId="0" fontId="64" fillId="0" borderId="59" xfId="0" applyFont="1" applyBorder="1"/>
    <xf numFmtId="166" fontId="13" fillId="0" borderId="23" xfId="0" applyNumberFormat="1" applyFont="1" applyBorder="1" applyAlignment="1">
      <alignment horizontal="left"/>
    </xf>
    <xf numFmtId="0" fontId="70" fillId="0" borderId="7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6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31" fillId="0" borderId="66" xfId="0" applyFont="1" applyBorder="1"/>
    <xf numFmtId="0" fontId="70" fillId="0" borderId="28" xfId="0" applyFont="1" applyBorder="1" applyAlignment="1">
      <alignment horizontal="left"/>
    </xf>
    <xf numFmtId="0" fontId="2" fillId="0" borderId="70" xfId="0" applyFont="1" applyBorder="1"/>
    <xf numFmtId="0" fontId="7" fillId="0" borderId="15" xfId="0" applyFont="1" applyBorder="1"/>
    <xf numFmtId="0" fontId="41" fillId="0" borderId="22" xfId="0" applyFont="1" applyBorder="1"/>
    <xf numFmtId="165" fontId="76" fillId="0" borderId="75" xfId="0" applyNumberFormat="1" applyFont="1" applyBorder="1" applyAlignment="1">
      <alignment horizontal="left"/>
    </xf>
    <xf numFmtId="0" fontId="41" fillId="0" borderId="77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60" fillId="0" borderId="33" xfId="0" applyFont="1" applyBorder="1"/>
    <xf numFmtId="0" fontId="55" fillId="0" borderId="15" xfId="0" applyFont="1" applyBorder="1"/>
    <xf numFmtId="0" fontId="26" fillId="0" borderId="14" xfId="0" applyFont="1" applyBorder="1" applyAlignment="1">
      <alignment horizontal="left"/>
    </xf>
    <xf numFmtId="0" fontId="92" fillId="0" borderId="18" xfId="0" applyFont="1" applyBorder="1" applyAlignment="1">
      <alignment horizontal="left"/>
    </xf>
    <xf numFmtId="0" fontId="43" fillId="0" borderId="19" xfId="0" applyFont="1" applyBorder="1"/>
    <xf numFmtId="0" fontId="43" fillId="0" borderId="14" xfId="0" applyFont="1" applyBorder="1"/>
    <xf numFmtId="0" fontId="42" fillId="0" borderId="33" xfId="0" applyFont="1" applyBorder="1" applyAlignment="1">
      <alignment horizontal="left"/>
    </xf>
    <xf numFmtId="0" fontId="20" fillId="0" borderId="5" xfId="0" applyFont="1" applyBorder="1"/>
    <xf numFmtId="0" fontId="61" fillId="0" borderId="16" xfId="0" applyFont="1" applyBorder="1"/>
    <xf numFmtId="0" fontId="46" fillId="0" borderId="58" xfId="0" applyFont="1" applyBorder="1"/>
    <xf numFmtId="0" fontId="44" fillId="0" borderId="42" xfId="0" applyFont="1" applyBorder="1"/>
    <xf numFmtId="0" fontId="72" fillId="0" borderId="17" xfId="0" applyFont="1" applyBorder="1"/>
    <xf numFmtId="0" fontId="31" fillId="0" borderId="35" xfId="0" applyFont="1" applyBorder="1" applyAlignment="1">
      <alignment horizontal="left"/>
    </xf>
    <xf numFmtId="0" fontId="72" fillId="0" borderId="28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70" fillId="0" borderId="0" xfId="0" applyFont="1" applyAlignment="1">
      <alignment horizontal="left"/>
    </xf>
    <xf numFmtId="2" fontId="39" fillId="0" borderId="73" xfId="0" applyNumberFormat="1" applyFont="1" applyBorder="1" applyAlignment="1">
      <alignment horizontal="left"/>
    </xf>
    <xf numFmtId="1" fontId="20" fillId="0" borderId="73" xfId="0" applyNumberFormat="1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42" fillId="0" borderId="41" xfId="0" applyFont="1" applyBorder="1"/>
    <xf numFmtId="165" fontId="13" fillId="0" borderId="73" xfId="0" applyNumberFormat="1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13" fillId="0" borderId="76" xfId="0" applyFont="1" applyBorder="1"/>
    <xf numFmtId="0" fontId="2" fillId="0" borderId="59" xfId="0" applyFont="1" applyBorder="1" applyAlignment="1">
      <alignment horizontal="left"/>
    </xf>
    <xf numFmtId="0" fontId="75" fillId="0" borderId="62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76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75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64" fillId="0" borderId="0" xfId="0" applyFont="1"/>
    <xf numFmtId="0" fontId="6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87" fillId="0" borderId="0" xfId="0" applyFont="1"/>
    <xf numFmtId="0" fontId="60" fillId="0" borderId="0" xfId="0" applyFont="1"/>
    <xf numFmtId="0" fontId="4" fillId="0" borderId="0" xfId="0" applyFont="1"/>
    <xf numFmtId="167" fontId="13" fillId="0" borderId="0" xfId="0" applyNumberFormat="1" applyFont="1" applyAlignment="1">
      <alignment horizontal="left"/>
    </xf>
    <xf numFmtId="167" fontId="7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1" fillId="0" borderId="0" xfId="0" applyNumberFormat="1" applyFont="1" applyAlignment="1">
      <alignment horizontal="left"/>
    </xf>
    <xf numFmtId="164" fontId="51" fillId="0" borderId="64" xfId="0" applyNumberFormat="1" applyFont="1" applyBorder="1" applyAlignment="1">
      <alignment horizontal="left"/>
    </xf>
    <xf numFmtId="0" fontId="46" fillId="0" borderId="81" xfId="0" applyFont="1" applyBorder="1" applyAlignment="1">
      <alignment horizontal="left"/>
    </xf>
    <xf numFmtId="1" fontId="13" fillId="0" borderId="23" xfId="0" applyNumberFormat="1" applyFont="1" applyBorder="1" applyAlignment="1">
      <alignment horizontal="left"/>
    </xf>
    <xf numFmtId="49" fontId="13" fillId="0" borderId="53" xfId="0" applyNumberFormat="1" applyFont="1" applyBorder="1" applyAlignment="1">
      <alignment horizontal="right"/>
    </xf>
    <xf numFmtId="165" fontId="117" fillId="0" borderId="59" xfId="0" applyNumberFormat="1" applyFont="1" applyBorder="1" applyAlignment="1">
      <alignment horizontal="center"/>
    </xf>
    <xf numFmtId="2" fontId="70" fillId="36" borderId="57" xfId="0" applyNumberFormat="1" applyFont="1" applyFill="1" applyBorder="1" applyAlignment="1">
      <alignment horizontal="center"/>
    </xf>
    <xf numFmtId="0" fontId="70" fillId="36" borderId="69" xfId="0" applyFont="1" applyFill="1" applyBorder="1" applyAlignment="1">
      <alignment horizontal="center"/>
    </xf>
    <xf numFmtId="0" fontId="69" fillId="36" borderId="69" xfId="0" applyFont="1" applyFill="1" applyBorder="1" applyAlignment="1">
      <alignment horizontal="center"/>
    </xf>
    <xf numFmtId="1" fontId="69" fillId="36" borderId="69" xfId="0" applyNumberFormat="1" applyFont="1" applyFill="1" applyBorder="1" applyAlignment="1">
      <alignment horizontal="center"/>
    </xf>
    <xf numFmtId="165" fontId="69" fillId="36" borderId="69" xfId="0" applyNumberFormat="1" applyFont="1" applyFill="1" applyBorder="1" applyAlignment="1">
      <alignment horizontal="center"/>
    </xf>
    <xf numFmtId="2" fontId="69" fillId="36" borderId="69" xfId="0" applyNumberFormat="1" applyFont="1" applyFill="1" applyBorder="1" applyAlignment="1">
      <alignment horizontal="center"/>
    </xf>
    <xf numFmtId="0" fontId="26" fillId="36" borderId="69" xfId="0" applyFont="1" applyFill="1" applyBorder="1" applyAlignment="1">
      <alignment horizontal="center"/>
    </xf>
    <xf numFmtId="2" fontId="26" fillId="36" borderId="69" xfId="0" applyNumberFormat="1" applyFont="1" applyFill="1" applyBorder="1" applyAlignment="1">
      <alignment horizontal="center"/>
    </xf>
    <xf numFmtId="0" fontId="70" fillId="36" borderId="71" xfId="0" applyFont="1" applyFill="1" applyBorder="1" applyAlignment="1">
      <alignment horizontal="center"/>
    </xf>
    <xf numFmtId="0" fontId="70" fillId="9" borderId="4" xfId="0" applyFont="1" applyFill="1" applyBorder="1" applyAlignment="1">
      <alignment horizontal="center"/>
    </xf>
    <xf numFmtId="0" fontId="70" fillId="9" borderId="36" xfId="0" applyFont="1" applyFill="1" applyBorder="1" applyAlignment="1">
      <alignment horizontal="center"/>
    </xf>
    <xf numFmtId="0" fontId="60" fillId="0" borderId="1" xfId="0" applyFont="1" applyBorder="1"/>
    <xf numFmtId="0" fontId="20" fillId="0" borderId="10" xfId="0" applyFont="1" applyBorder="1"/>
    <xf numFmtId="2" fontId="31" fillId="0" borderId="59" xfId="0" applyNumberFormat="1" applyFont="1" applyBorder="1"/>
    <xf numFmtId="2" fontId="42" fillId="0" borderId="59" xfId="0" applyNumberFormat="1" applyFont="1" applyBorder="1" applyAlignment="1">
      <alignment horizontal="center"/>
    </xf>
    <xf numFmtId="165" fontId="31" fillId="0" borderId="59" xfId="0" applyNumberFormat="1" applyFont="1" applyBorder="1"/>
    <xf numFmtId="0" fontId="115" fillId="0" borderId="1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2" fontId="70" fillId="0" borderId="36" xfId="0" applyNumberFormat="1" applyFont="1" applyBorder="1" applyAlignment="1">
      <alignment horizontal="center"/>
    </xf>
    <xf numFmtId="166" fontId="69" fillId="36" borderId="69" xfId="0" applyNumberFormat="1" applyFont="1" applyFill="1" applyBorder="1" applyAlignment="1">
      <alignment horizontal="center"/>
    </xf>
    <xf numFmtId="0" fontId="60" fillId="0" borderId="18" xfId="0" applyFont="1" applyBorder="1"/>
    <xf numFmtId="168" fontId="42" fillId="0" borderId="59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6" fillId="0" borderId="10" xfId="0" applyFont="1" applyBorder="1" applyAlignment="1">
      <alignment horizontal="center"/>
    </xf>
    <xf numFmtId="9" fontId="119" fillId="0" borderId="74" xfId="0" applyNumberFormat="1" applyFont="1" applyBorder="1" applyAlignment="1">
      <alignment horizontal="left"/>
    </xf>
    <xf numFmtId="0" fontId="15" fillId="0" borderId="43" xfId="0" applyFont="1" applyBorder="1"/>
    <xf numFmtId="0" fontId="15" fillId="0" borderId="54" xfId="0" applyFont="1" applyBorder="1"/>
    <xf numFmtId="0" fontId="101" fillId="0" borderId="2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55" xfId="0" applyBorder="1" applyAlignment="1">
      <alignment horizontal="left"/>
    </xf>
    <xf numFmtId="2" fontId="0" fillId="0" borderId="43" xfId="0" applyNumberFormat="1" applyBorder="1" applyAlignment="1">
      <alignment horizontal="left"/>
    </xf>
    <xf numFmtId="165" fontId="0" fillId="0" borderId="54" xfId="0" applyNumberFormat="1" applyBorder="1" applyAlignment="1">
      <alignment horizontal="left"/>
    </xf>
    <xf numFmtId="2" fontId="15" fillId="0" borderId="25" xfId="0" applyNumberFormat="1" applyFont="1" applyBorder="1" applyAlignment="1">
      <alignment horizontal="center"/>
    </xf>
    <xf numFmtId="166" fontId="15" fillId="0" borderId="43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166" fontId="15" fillId="0" borderId="44" xfId="0" applyNumberFormat="1" applyFont="1" applyBorder="1" applyAlignment="1">
      <alignment horizontal="center"/>
    </xf>
    <xf numFmtId="49" fontId="15" fillId="0" borderId="54" xfId="0" applyNumberFormat="1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72" xfId="0" applyFont="1" applyBorder="1" applyAlignment="1">
      <alignment horizontal="left"/>
    </xf>
    <xf numFmtId="0" fontId="13" fillId="0" borderId="72" xfId="0" applyFont="1" applyBorder="1" applyAlignment="1">
      <alignment horizontal="center"/>
    </xf>
    <xf numFmtId="166" fontId="13" fillId="0" borderId="60" xfId="0" applyNumberFormat="1" applyFont="1" applyBorder="1" applyAlignment="1">
      <alignment horizontal="center"/>
    </xf>
    <xf numFmtId="166" fontId="13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15" fillId="0" borderId="84" xfId="0" applyFont="1" applyBorder="1" applyAlignment="1">
      <alignment horizontal="right"/>
    </xf>
    <xf numFmtId="166" fontId="0" fillId="0" borderId="0" xfId="0" applyNumberFormat="1" applyBorder="1"/>
    <xf numFmtId="9" fontId="119" fillId="0" borderId="74" xfId="0" applyNumberFormat="1" applyFont="1" applyBorder="1" applyAlignment="1">
      <alignment horizontal="center"/>
    </xf>
    <xf numFmtId="0" fontId="0" fillId="0" borderId="72" xfId="0" applyBorder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71" xfId="0" applyFont="1" applyBorder="1"/>
    <xf numFmtId="0" fontId="120" fillId="0" borderId="0" xfId="0" applyFont="1" applyAlignment="1">
      <alignment horizontal="left" vertical="center"/>
    </xf>
    <xf numFmtId="0" fontId="13" fillId="0" borderId="68" xfId="0" applyFont="1" applyBorder="1" applyAlignment="1">
      <alignment horizontal="center"/>
    </xf>
    <xf numFmtId="2" fontId="33" fillId="0" borderId="3" xfId="0" applyNumberFormat="1" applyFont="1" applyBorder="1"/>
    <xf numFmtId="166" fontId="0" fillId="0" borderId="0" xfId="0" applyNumberFormat="1" applyBorder="1" applyAlignment="1">
      <alignment horizontal="center"/>
    </xf>
    <xf numFmtId="49" fontId="13" fillId="0" borderId="48" xfId="0" applyNumberFormat="1" applyFont="1" applyBorder="1" applyAlignment="1">
      <alignment horizontal="right"/>
    </xf>
    <xf numFmtId="1" fontId="93" fillId="0" borderId="25" xfId="0" applyNumberFormat="1" applyFont="1" applyBorder="1" applyAlignment="1">
      <alignment horizontal="center"/>
    </xf>
    <xf numFmtId="1" fontId="93" fillId="0" borderId="50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9" fontId="119" fillId="0" borderId="3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3" fillId="0" borderId="3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15" fillId="0" borderId="18" xfId="0" applyFont="1" applyBorder="1" applyAlignment="1">
      <alignment horizontal="right"/>
    </xf>
    <xf numFmtId="2" fontId="20" fillId="0" borderId="62" xfId="0" applyNumberFormat="1" applyFont="1" applyBorder="1" applyAlignment="1">
      <alignment horizontal="center"/>
    </xf>
    <xf numFmtId="1" fontId="33" fillId="0" borderId="83" xfId="0" applyNumberFormat="1" applyFont="1" applyBorder="1" applyAlignment="1">
      <alignment horizontal="center"/>
    </xf>
    <xf numFmtId="9" fontId="119" fillId="0" borderId="1" xfId="0" applyNumberFormat="1" applyFont="1" applyBorder="1" applyAlignment="1">
      <alignment horizontal="left"/>
    </xf>
    <xf numFmtId="2" fontId="15" fillId="0" borderId="0" xfId="0" applyNumberFormat="1" applyFont="1" applyAlignment="1">
      <alignment horizontal="center"/>
    </xf>
    <xf numFmtId="165" fontId="36" fillId="2" borderId="73" xfId="0" applyNumberFormat="1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15" fillId="0" borderId="83" xfId="0" applyFont="1" applyBorder="1" applyAlignment="1">
      <alignment horizontal="right"/>
    </xf>
    <xf numFmtId="9" fontId="33" fillId="0" borderId="19" xfId="0" applyNumberFormat="1" applyFont="1" applyBorder="1" applyAlignment="1">
      <alignment horizontal="center"/>
    </xf>
    <xf numFmtId="9" fontId="14" fillId="7" borderId="75" xfId="0" applyNumberFormat="1" applyFont="1" applyFill="1" applyBorder="1" applyAlignment="1">
      <alignment horizontal="center"/>
    </xf>
    <xf numFmtId="0" fontId="0" fillId="0" borderId="54" xfId="0" applyBorder="1"/>
    <xf numFmtId="2" fontId="86" fillId="4" borderId="59" xfId="0" applyNumberFormat="1" applyFont="1" applyFill="1" applyBorder="1" applyAlignment="1">
      <alignment horizontal="center"/>
    </xf>
    <xf numFmtId="2" fontId="86" fillId="4" borderId="73" xfId="0" applyNumberFormat="1" applyFont="1" applyFill="1" applyBorder="1" applyAlignment="1">
      <alignment horizontal="center"/>
    </xf>
    <xf numFmtId="2" fontId="86" fillId="4" borderId="75" xfId="0" applyNumberFormat="1" applyFont="1" applyFill="1" applyBorder="1" applyAlignment="1">
      <alignment horizontal="center"/>
    </xf>
    <xf numFmtId="0" fontId="0" fillId="0" borderId="56" xfId="0" applyBorder="1"/>
    <xf numFmtId="0" fontId="50" fillId="0" borderId="31" xfId="0" applyFont="1" applyBorder="1"/>
    <xf numFmtId="0" fontId="135" fillId="0" borderId="73" xfId="0" applyFont="1" applyBorder="1"/>
    <xf numFmtId="0" fontId="41" fillId="0" borderId="0" xfId="0" applyFont="1" applyBorder="1" applyAlignment="1">
      <alignment horizontal="left"/>
    </xf>
    <xf numFmtId="0" fontId="60" fillId="0" borderId="0" xfId="0" applyFont="1" applyBorder="1"/>
    <xf numFmtId="165" fontId="70" fillId="0" borderId="24" xfId="0" applyNumberFormat="1" applyFont="1" applyBorder="1" applyAlignment="1">
      <alignment horizontal="left"/>
    </xf>
    <xf numFmtId="0" fontId="74" fillId="0" borderId="71" xfId="0" applyFont="1" applyBorder="1" applyAlignment="1">
      <alignment horizontal="left"/>
    </xf>
    <xf numFmtId="2" fontId="70" fillId="0" borderId="7" xfId="0" applyNumberFormat="1" applyFont="1" applyBorder="1" applyAlignment="1">
      <alignment horizontal="left"/>
    </xf>
    <xf numFmtId="165" fontId="42" fillId="0" borderId="59" xfId="0" applyNumberFormat="1" applyFont="1" applyBorder="1" applyAlignment="1">
      <alignment horizontal="center"/>
    </xf>
    <xf numFmtId="166" fontId="70" fillId="0" borderId="69" xfId="0" applyNumberFormat="1" applyFont="1" applyBorder="1" applyAlignment="1">
      <alignment horizontal="center"/>
    </xf>
    <xf numFmtId="167" fontId="103" fillId="0" borderId="64" xfId="0" applyNumberFormat="1" applyFont="1" applyBorder="1" applyAlignment="1">
      <alignment horizontal="center"/>
    </xf>
    <xf numFmtId="0" fontId="60" fillId="0" borderId="58" xfId="0" applyFont="1" applyFill="1" applyBorder="1"/>
    <xf numFmtId="0" fontId="115" fillId="0" borderId="10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8" fillId="0" borderId="64" xfId="0" applyFont="1" applyBorder="1"/>
    <xf numFmtId="0" fontId="106" fillId="0" borderId="50" xfId="0" applyFont="1" applyBorder="1"/>
    <xf numFmtId="0" fontId="44" fillId="0" borderId="10" xfId="0" applyFont="1" applyBorder="1"/>
    <xf numFmtId="0" fontId="43" fillId="0" borderId="25" xfId="0" applyFont="1" applyBorder="1" applyAlignment="1">
      <alignment horizontal="center"/>
    </xf>
    <xf numFmtId="2" fontId="3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31" fillId="0" borderId="26" xfId="0" applyFont="1" applyBorder="1"/>
    <xf numFmtId="0" fontId="0" fillId="0" borderId="26" xfId="0" applyBorder="1" applyAlignment="1">
      <alignment horizontal="left"/>
    </xf>
    <xf numFmtId="170" fontId="13" fillId="0" borderId="63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70" fillId="0" borderId="80" xfId="0" applyFont="1" applyBorder="1" applyAlignment="1">
      <alignment horizontal="left"/>
    </xf>
    <xf numFmtId="2" fontId="15" fillId="0" borderId="36" xfId="0" applyNumberFormat="1" applyFont="1" applyBorder="1" applyAlignment="1">
      <alignment horizontal="center"/>
    </xf>
    <xf numFmtId="0" fontId="46" fillId="0" borderId="37" xfId="0" applyFont="1" applyBorder="1" applyAlignment="1">
      <alignment horizontal="left"/>
    </xf>
    <xf numFmtId="0" fontId="118" fillId="0" borderId="3" xfId="0" applyFont="1" applyBorder="1" applyAlignment="1">
      <alignment horizontal="left"/>
    </xf>
    <xf numFmtId="0" fontId="70" fillId="0" borderId="19" xfId="0" applyFont="1" applyBorder="1" applyAlignment="1">
      <alignment horizontal="left"/>
    </xf>
    <xf numFmtId="0" fontId="118" fillId="0" borderId="10" xfId="0" applyFont="1" applyBorder="1" applyAlignment="1">
      <alignment horizontal="left"/>
    </xf>
    <xf numFmtId="0" fontId="68" fillId="0" borderId="73" xfId="0" applyFont="1" applyFill="1" applyBorder="1"/>
    <xf numFmtId="0" fontId="20" fillId="0" borderId="23" xfId="0" applyFont="1" applyBorder="1"/>
    <xf numFmtId="0" fontId="50" fillId="0" borderId="16" xfId="0" applyFont="1" applyBorder="1"/>
    <xf numFmtId="0" fontId="1" fillId="0" borderId="31" xfId="0" applyFont="1" applyBorder="1"/>
    <xf numFmtId="0" fontId="51" fillId="0" borderId="50" xfId="0" applyFont="1" applyBorder="1" applyAlignment="1">
      <alignment horizontal="left"/>
    </xf>
    <xf numFmtId="0" fontId="0" fillId="0" borderId="72" xfId="0" applyFill="1" applyBorder="1"/>
    <xf numFmtId="0" fontId="0" fillId="0" borderId="68" xfId="0" applyFill="1" applyBorder="1"/>
    <xf numFmtId="0" fontId="46" fillId="0" borderId="19" xfId="0" applyFont="1" applyFill="1" applyBorder="1"/>
    <xf numFmtId="0" fontId="46" fillId="0" borderId="3" xfId="0" applyFont="1" applyFill="1" applyBorder="1"/>
    <xf numFmtId="0" fontId="46" fillId="0" borderId="10" xfId="0" applyFont="1" applyFill="1" applyBorder="1"/>
    <xf numFmtId="0" fontId="46" fillId="0" borderId="14" xfId="0" applyFont="1" applyFill="1" applyBorder="1"/>
    <xf numFmtId="0" fontId="43" fillId="0" borderId="18" xfId="0" applyFont="1" applyFill="1" applyBorder="1"/>
    <xf numFmtId="0" fontId="9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46" fillId="0" borderId="16" xfId="0" applyFont="1" applyFill="1" applyBorder="1"/>
    <xf numFmtId="0" fontId="26" fillId="0" borderId="24" xfId="0" applyFont="1" applyFill="1" applyBorder="1" applyAlignment="1">
      <alignment horizontal="left"/>
    </xf>
    <xf numFmtId="0" fontId="55" fillId="0" borderId="58" xfId="0" applyFont="1" applyFill="1" applyBorder="1"/>
    <xf numFmtId="0" fontId="74" fillId="0" borderId="78" xfId="0" applyFont="1" applyFill="1" applyBorder="1" applyAlignment="1">
      <alignment horizontal="left"/>
    </xf>
    <xf numFmtId="0" fontId="74" fillId="0" borderId="14" xfId="0" applyFont="1" applyBorder="1" applyAlignment="1">
      <alignment horizontal="left"/>
    </xf>
    <xf numFmtId="2" fontId="16" fillId="0" borderId="36" xfId="0" applyNumberFormat="1" applyFont="1" applyBorder="1" applyAlignment="1">
      <alignment horizontal="center"/>
    </xf>
    <xf numFmtId="0" fontId="0" fillId="0" borderId="49" xfId="0" applyBorder="1" applyAlignment="1">
      <alignment horizontal="left"/>
    </xf>
    <xf numFmtId="0" fontId="137" fillId="0" borderId="0" xfId="0" applyFont="1" applyBorder="1" applyAlignment="1">
      <alignment horizontal="left"/>
    </xf>
    <xf numFmtId="0" fontId="2" fillId="0" borderId="67" xfId="0" applyFont="1" applyFill="1" applyBorder="1"/>
    <xf numFmtId="2" fontId="117" fillId="0" borderId="59" xfId="0" applyNumberFormat="1" applyFont="1" applyBorder="1" applyAlignment="1">
      <alignment horizontal="center"/>
    </xf>
    <xf numFmtId="0" fontId="41" fillId="0" borderId="44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1" fontId="26" fillId="0" borderId="75" xfId="0" applyNumberFormat="1" applyFont="1" applyBorder="1" applyAlignment="1">
      <alignment horizontal="left"/>
    </xf>
    <xf numFmtId="0" fontId="20" fillId="0" borderId="37" xfId="0" applyFont="1" applyBorder="1"/>
    <xf numFmtId="0" fontId="20" fillId="0" borderId="35" xfId="0" applyFont="1" applyBorder="1" applyAlignment="1">
      <alignment horizontal="center"/>
    </xf>
    <xf numFmtId="0" fontId="0" fillId="0" borderId="68" xfId="0" applyBorder="1"/>
    <xf numFmtId="0" fontId="0" fillId="0" borderId="36" xfId="0" applyBorder="1" applyAlignment="1">
      <alignment horizontal="right"/>
    </xf>
    <xf numFmtId="49" fontId="13" fillId="0" borderId="50" xfId="0" applyNumberFormat="1" applyFont="1" applyBorder="1" applyAlignment="1">
      <alignment horizontal="right"/>
    </xf>
    <xf numFmtId="2" fontId="15" fillId="0" borderId="73" xfId="0" applyNumberFormat="1" applyFont="1" applyBorder="1" applyAlignment="1">
      <alignment horizontal="center"/>
    </xf>
    <xf numFmtId="0" fontId="49" fillId="0" borderId="76" xfId="0" applyFont="1" applyBorder="1"/>
    <xf numFmtId="0" fontId="136" fillId="0" borderId="73" xfId="0" applyFont="1" applyBorder="1"/>
    <xf numFmtId="0" fontId="20" fillId="0" borderId="3" xfId="0" applyFont="1" applyBorder="1"/>
    <xf numFmtId="0" fontId="46" fillId="0" borderId="55" xfId="0" applyFont="1" applyBorder="1" applyAlignment="1">
      <alignment horizontal="left"/>
    </xf>
    <xf numFmtId="0" fontId="106" fillId="0" borderId="26" xfId="0" applyFont="1" applyBorder="1" applyAlignment="1">
      <alignment horizontal="right"/>
    </xf>
    <xf numFmtId="0" fontId="0" fillId="0" borderId="83" xfId="0" applyBorder="1"/>
    <xf numFmtId="0" fontId="31" fillId="0" borderId="51" xfId="0" applyFont="1" applyBorder="1" applyAlignment="1">
      <alignment horizontal="left"/>
    </xf>
    <xf numFmtId="0" fontId="2" fillId="0" borderId="52" xfId="0" applyFont="1" applyBorder="1"/>
    <xf numFmtId="165" fontId="51" fillId="0" borderId="23" xfId="0" applyNumberFormat="1" applyFont="1" applyBorder="1" applyAlignment="1">
      <alignment horizontal="left"/>
    </xf>
    <xf numFmtId="0" fontId="31" fillId="0" borderId="66" xfId="0" applyFont="1" applyBorder="1" applyAlignment="1">
      <alignment horizontal="left"/>
    </xf>
    <xf numFmtId="0" fontId="0" fillId="0" borderId="63" xfId="0" applyBorder="1"/>
    <xf numFmtId="0" fontId="20" fillId="0" borderId="5" xfId="0" applyFont="1" applyBorder="1" applyAlignment="1">
      <alignment horizontal="left"/>
    </xf>
    <xf numFmtId="0" fontId="44" fillId="0" borderId="44" xfId="0" applyFont="1" applyBorder="1"/>
    <xf numFmtId="0" fontId="72" fillId="0" borderId="80" xfId="0" applyFont="1" applyBorder="1"/>
    <xf numFmtId="0" fontId="46" fillId="0" borderId="39" xfId="0" applyFont="1" applyBorder="1"/>
    <xf numFmtId="0" fontId="72" fillId="0" borderId="42" xfId="0" applyFont="1" applyBorder="1"/>
    <xf numFmtId="0" fontId="2" fillId="0" borderId="44" xfId="0" applyFont="1" applyBorder="1" applyAlignment="1">
      <alignment horizontal="left"/>
    </xf>
    <xf numFmtId="0" fontId="46" fillId="0" borderId="85" xfId="0" applyFont="1" applyBorder="1"/>
    <xf numFmtId="164" fontId="13" fillId="0" borderId="50" xfId="0" applyNumberFormat="1" applyFont="1" applyBorder="1" applyAlignment="1">
      <alignment horizontal="right"/>
    </xf>
    <xf numFmtId="0" fontId="60" fillId="0" borderId="59" xfId="0" applyFont="1" applyBorder="1"/>
    <xf numFmtId="0" fontId="31" fillId="0" borderId="74" xfId="0" applyFont="1" applyBorder="1"/>
    <xf numFmtId="0" fontId="31" fillId="0" borderId="67" xfId="0" applyFont="1" applyBorder="1"/>
    <xf numFmtId="0" fontId="69" fillId="0" borderId="61" xfId="0" applyFont="1" applyBorder="1" applyAlignment="1">
      <alignment horizontal="left"/>
    </xf>
    <xf numFmtId="2" fontId="14" fillId="0" borderId="33" xfId="0" applyNumberFormat="1" applyFont="1" applyBorder="1" applyAlignment="1">
      <alignment horizontal="center" vertical="center" wrapText="1"/>
    </xf>
    <xf numFmtId="0" fontId="31" fillId="0" borderId="36" xfId="0" applyFont="1" applyBorder="1"/>
    <xf numFmtId="0" fontId="31" fillId="0" borderId="51" xfId="0" applyFont="1" applyBorder="1"/>
    <xf numFmtId="2" fontId="0" fillId="0" borderId="2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6" fontId="2" fillId="0" borderId="25" xfId="0" applyNumberFormat="1" applyFont="1" applyBorder="1"/>
    <xf numFmtId="0" fontId="114" fillId="0" borderId="25" xfId="0" applyFont="1" applyBorder="1" applyAlignment="1">
      <alignment horizontal="left"/>
    </xf>
    <xf numFmtId="0" fontId="115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49" fontId="13" fillId="0" borderId="50" xfId="0" applyNumberFormat="1" applyFont="1" applyBorder="1" applyAlignment="1">
      <alignment horizontal="left"/>
    </xf>
    <xf numFmtId="0" fontId="67" fillId="0" borderId="84" xfId="0" applyFont="1" applyBorder="1"/>
    <xf numFmtId="0" fontId="102" fillId="0" borderId="0" xfId="0" applyFont="1" applyBorder="1" applyAlignment="1">
      <alignment horizontal="left"/>
    </xf>
    <xf numFmtId="0" fontId="139" fillId="0" borderId="59" xfId="0" applyFont="1" applyFill="1" applyBorder="1" applyAlignment="1">
      <alignment horizontal="right"/>
    </xf>
    <xf numFmtId="0" fontId="139" fillId="0" borderId="64" xfId="0" applyFont="1" applyFill="1" applyBorder="1" applyAlignment="1">
      <alignment horizontal="right"/>
    </xf>
    <xf numFmtId="0" fontId="67" fillId="0" borderId="0" xfId="0" applyFont="1"/>
    <xf numFmtId="1" fontId="42" fillId="0" borderId="59" xfId="0" applyNumberFormat="1" applyFont="1" applyBorder="1" applyAlignment="1">
      <alignment horizontal="center"/>
    </xf>
    <xf numFmtId="167" fontId="42" fillId="0" borderId="59" xfId="0" applyNumberFormat="1" applyFont="1" applyBorder="1" applyAlignment="1">
      <alignment horizontal="center"/>
    </xf>
    <xf numFmtId="1" fontId="70" fillId="0" borderId="69" xfId="0" applyNumberFormat="1" applyFont="1" applyBorder="1" applyAlignment="1">
      <alignment horizontal="center"/>
    </xf>
    <xf numFmtId="166" fontId="103" fillId="0" borderId="64" xfId="0" applyNumberFormat="1" applyFont="1" applyBorder="1" applyAlignment="1">
      <alignment horizontal="center"/>
    </xf>
    <xf numFmtId="1" fontId="117" fillId="0" borderId="59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2" fontId="68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0" fontId="49" fillId="0" borderId="0" xfId="0" applyFont="1" applyBorder="1"/>
    <xf numFmtId="1" fontId="70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140" fillId="0" borderId="0" xfId="0" applyFont="1"/>
    <xf numFmtId="0" fontId="106" fillId="0" borderId="0" xfId="0" applyFont="1"/>
    <xf numFmtId="165" fontId="2" fillId="0" borderId="73" xfId="0" applyNumberFormat="1" applyFont="1" applyBorder="1" applyAlignment="1">
      <alignment horizontal="left"/>
    </xf>
    <xf numFmtId="2" fontId="26" fillId="0" borderId="75" xfId="0" applyNumberFormat="1" applyFont="1" applyBorder="1" applyAlignment="1">
      <alignment horizontal="left"/>
    </xf>
    <xf numFmtId="0" fontId="141" fillId="0" borderId="77" xfId="0" applyFont="1" applyBorder="1"/>
    <xf numFmtId="0" fontId="142" fillId="0" borderId="58" xfId="0" applyFont="1" applyBorder="1"/>
    <xf numFmtId="0" fontId="9" fillId="0" borderId="16" xfId="0" applyFont="1" applyBorder="1" applyAlignment="1">
      <alignment horizontal="left"/>
    </xf>
    <xf numFmtId="0" fontId="70" fillId="0" borderId="31" xfId="0" applyFont="1" applyBorder="1" applyAlignment="1">
      <alignment horizontal="left"/>
    </xf>
    <xf numFmtId="165" fontId="13" fillId="0" borderId="42" xfId="0" applyNumberFormat="1" applyFont="1" applyBorder="1" applyAlignment="1">
      <alignment horizontal="left"/>
    </xf>
    <xf numFmtId="0" fontId="2" fillId="0" borderId="85" xfId="0" applyFont="1" applyBorder="1"/>
    <xf numFmtId="165" fontId="70" fillId="9" borderId="75" xfId="0" applyNumberFormat="1" applyFont="1" applyFill="1" applyBorder="1" applyAlignment="1">
      <alignment horizontal="center"/>
    </xf>
    <xf numFmtId="0" fontId="20" fillId="6" borderId="63" xfId="0" applyFont="1" applyFill="1" applyBorder="1"/>
    <xf numFmtId="165" fontId="70" fillId="26" borderId="65" xfId="0" applyNumberFormat="1" applyFont="1" applyFill="1" applyBorder="1" applyAlignment="1">
      <alignment horizontal="center"/>
    </xf>
    <xf numFmtId="0" fontId="41" fillId="0" borderId="42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65" fillId="0" borderId="50" xfId="0" applyFont="1" applyBorder="1"/>
    <xf numFmtId="0" fontId="31" fillId="0" borderId="18" xfId="0" applyFont="1" applyBorder="1"/>
    <xf numFmtId="0" fontId="68" fillId="0" borderId="59" xfId="0" applyFont="1" applyBorder="1"/>
    <xf numFmtId="0" fontId="20" fillId="0" borderId="1" xfId="0" applyFont="1" applyBorder="1"/>
    <xf numFmtId="2" fontId="70" fillId="0" borderId="78" xfId="0" applyNumberFormat="1" applyFont="1" applyBorder="1" applyAlignment="1">
      <alignment horizontal="left"/>
    </xf>
    <xf numFmtId="0" fontId="2" fillId="0" borderId="58" xfId="0" applyFont="1" applyBorder="1"/>
    <xf numFmtId="0" fontId="139" fillId="0" borderId="76" xfId="0" applyFont="1" applyBorder="1" applyAlignment="1">
      <alignment horizontal="right"/>
    </xf>
    <xf numFmtId="2" fontId="68" fillId="0" borderId="23" xfId="0" applyNumberFormat="1" applyFont="1" applyBorder="1" applyAlignment="1">
      <alignment horizontal="left"/>
    </xf>
    <xf numFmtId="0" fontId="143" fillId="0" borderId="50" xfId="0" applyFont="1" applyBorder="1" applyAlignment="1">
      <alignment horizontal="left"/>
    </xf>
    <xf numFmtId="0" fontId="60" fillId="0" borderId="85" xfId="0" applyFont="1" applyBorder="1"/>
    <xf numFmtId="0" fontId="2" fillId="29" borderId="63" xfId="0" applyFont="1" applyFill="1" applyBorder="1" applyAlignment="1">
      <alignment horizontal="left"/>
    </xf>
    <xf numFmtId="166" fontId="117" fillId="14" borderId="58" xfId="0" applyNumberFormat="1" applyFont="1" applyFill="1" applyBorder="1" applyAlignment="1">
      <alignment horizontal="center"/>
    </xf>
    <xf numFmtId="0" fontId="5" fillId="0" borderId="3" xfId="0" applyFont="1" applyBorder="1"/>
    <xf numFmtId="0" fontId="50" fillId="0" borderId="19" xfId="0" applyFont="1" applyBorder="1"/>
    <xf numFmtId="0" fontId="101" fillId="0" borderId="16" xfId="0" applyFont="1" applyBorder="1"/>
    <xf numFmtId="2" fontId="13" fillId="0" borderId="23" xfId="0" applyNumberFormat="1" applyFont="1" applyFill="1" applyBorder="1" applyAlignment="1">
      <alignment horizontal="left"/>
    </xf>
    <xf numFmtId="0" fontId="44" fillId="0" borderId="58" xfId="0" applyFont="1" applyBorder="1" applyAlignment="1">
      <alignment horizontal="left"/>
    </xf>
    <xf numFmtId="0" fontId="20" fillId="0" borderId="31" xfId="0" applyFont="1" applyBorder="1"/>
    <xf numFmtId="0" fontId="20" fillId="0" borderId="37" xfId="0" applyFont="1" applyBorder="1" applyAlignment="1">
      <alignment horizontal="left"/>
    </xf>
    <xf numFmtId="164" fontId="13" fillId="0" borderId="25" xfId="0" applyNumberFormat="1" applyFont="1" applyBorder="1" applyAlignment="1">
      <alignment horizontal="right"/>
    </xf>
    <xf numFmtId="49" fontId="139" fillId="0" borderId="64" xfId="0" applyNumberFormat="1" applyFont="1" applyBorder="1" applyAlignment="1">
      <alignment horizontal="left"/>
    </xf>
    <xf numFmtId="0" fontId="13" fillId="0" borderId="44" xfId="0" applyFont="1" applyBorder="1"/>
    <xf numFmtId="0" fontId="68" fillId="0" borderId="77" xfId="0" applyFont="1" applyBorder="1"/>
    <xf numFmtId="0" fontId="60" fillId="0" borderId="81" xfId="0" applyFont="1" applyBorder="1"/>
    <xf numFmtId="2" fontId="16" fillId="0" borderId="65" xfId="0" applyNumberFormat="1" applyFont="1" applyBorder="1" applyAlignment="1">
      <alignment horizontal="center"/>
    </xf>
    <xf numFmtId="2" fontId="17" fillId="0" borderId="69" xfId="0" applyNumberFormat="1" applyFont="1" applyBorder="1" applyAlignment="1">
      <alignment horizontal="center"/>
    </xf>
    <xf numFmtId="0" fontId="46" fillId="0" borderId="15" xfId="0" applyFont="1" applyFill="1" applyBorder="1"/>
    <xf numFmtId="0" fontId="55" fillId="0" borderId="58" xfId="0" applyFont="1" applyBorder="1"/>
    <xf numFmtId="165" fontId="69" fillId="0" borderId="69" xfId="0" applyNumberFormat="1" applyFont="1" applyBorder="1" applyAlignment="1">
      <alignment horizontal="left"/>
    </xf>
    <xf numFmtId="0" fontId="68" fillId="0" borderId="0" xfId="0" applyFont="1" applyBorder="1"/>
    <xf numFmtId="0" fontId="68" fillId="0" borderId="73" xfId="0" applyFont="1" applyBorder="1"/>
    <xf numFmtId="2" fontId="15" fillId="0" borderId="0" xfId="0" applyNumberFormat="1" applyFont="1" applyBorder="1" applyAlignment="1">
      <alignment horizontal="center"/>
    </xf>
    <xf numFmtId="2" fontId="70" fillId="0" borderId="65" xfId="0" applyNumberFormat="1" applyFont="1" applyBorder="1" applyAlignment="1">
      <alignment horizontal="center"/>
    </xf>
    <xf numFmtId="0" fontId="144" fillId="0" borderId="76" xfId="0" applyFont="1" applyBorder="1"/>
    <xf numFmtId="0" fontId="44" fillId="0" borderId="15" xfId="0" applyFont="1" applyBorder="1"/>
    <xf numFmtId="0" fontId="15" fillId="0" borderId="73" xfId="0" applyFont="1" applyBorder="1" applyAlignment="1">
      <alignment horizontal="left"/>
    </xf>
    <xf numFmtId="0" fontId="15" fillId="0" borderId="77" xfId="0" applyFont="1" applyBorder="1" applyAlignment="1">
      <alignment horizontal="left"/>
    </xf>
    <xf numFmtId="0" fontId="75" fillId="0" borderId="19" xfId="0" applyFont="1" applyBorder="1" applyAlignment="1">
      <alignment horizontal="left"/>
    </xf>
    <xf numFmtId="165" fontId="26" fillId="0" borderId="69" xfId="0" applyNumberFormat="1" applyFont="1" applyBorder="1" applyAlignment="1">
      <alignment horizontal="left"/>
    </xf>
    <xf numFmtId="1" fontId="70" fillId="17" borderId="78" xfId="0" applyNumberFormat="1" applyFont="1" applyFill="1" applyBorder="1" applyAlignment="1">
      <alignment horizontal="center"/>
    </xf>
    <xf numFmtId="0" fontId="7" fillId="0" borderId="19" xfId="0" applyFont="1" applyBorder="1"/>
    <xf numFmtId="0" fontId="69" fillId="0" borderId="24" xfId="0" applyFont="1" applyBorder="1" applyAlignment="1">
      <alignment horizontal="left"/>
    </xf>
    <xf numFmtId="165" fontId="69" fillId="0" borderId="75" xfId="0" applyNumberFormat="1" applyFont="1" applyBorder="1" applyAlignment="1">
      <alignment horizontal="left"/>
    </xf>
    <xf numFmtId="0" fontId="69" fillId="0" borderId="73" xfId="0" applyFont="1" applyBorder="1" applyAlignment="1">
      <alignment horizontal="left"/>
    </xf>
    <xf numFmtId="0" fontId="72" fillId="0" borderId="57" xfId="0" applyFont="1" applyBorder="1" applyAlignment="1">
      <alignment horizontal="left"/>
    </xf>
    <xf numFmtId="0" fontId="145" fillId="0" borderId="15" xfId="0" applyFont="1" applyBorder="1"/>
    <xf numFmtId="0" fontId="141" fillId="0" borderId="73" xfId="0" applyFont="1" applyBorder="1"/>
    <xf numFmtId="0" fontId="64" fillId="0" borderId="76" xfId="0" applyFont="1" applyBorder="1"/>
    <xf numFmtId="166" fontId="2" fillId="0" borderId="73" xfId="0" applyNumberFormat="1" applyFont="1" applyBorder="1" applyAlignment="1">
      <alignment horizontal="left"/>
    </xf>
    <xf numFmtId="0" fontId="72" fillId="0" borderId="56" xfId="0" applyFont="1" applyBorder="1" applyAlignment="1">
      <alignment horizontal="left"/>
    </xf>
    <xf numFmtId="165" fontId="26" fillId="0" borderId="24" xfId="0" applyNumberFormat="1" applyFont="1" applyBorder="1" applyAlignment="1">
      <alignment horizontal="left"/>
    </xf>
    <xf numFmtId="0" fontId="42" fillId="0" borderId="58" xfId="0" applyFont="1" applyBorder="1" applyAlignment="1">
      <alignment horizontal="left"/>
    </xf>
    <xf numFmtId="0" fontId="43" fillId="0" borderId="31" xfId="0" applyFont="1" applyBorder="1"/>
    <xf numFmtId="0" fontId="139" fillId="0" borderId="76" xfId="0" applyFont="1" applyBorder="1" applyAlignment="1">
      <alignment horizontal="left"/>
    </xf>
    <xf numFmtId="0" fontId="42" fillId="0" borderId="58" xfId="0" applyFont="1" applyBorder="1"/>
    <xf numFmtId="0" fontId="42" fillId="0" borderId="33" xfId="0" applyFont="1" applyFill="1" applyBorder="1" applyAlignment="1">
      <alignment horizontal="left"/>
    </xf>
    <xf numFmtId="165" fontId="70" fillId="27" borderId="75" xfId="0" applyNumberFormat="1" applyFont="1" applyFill="1" applyBorder="1" applyAlignment="1">
      <alignment horizontal="center"/>
    </xf>
    <xf numFmtId="0" fontId="9" fillId="0" borderId="58" xfId="0" applyFont="1" applyBorder="1"/>
    <xf numFmtId="165" fontId="74" fillId="0" borderId="67" xfId="0" applyNumberFormat="1" applyFont="1" applyBorder="1" applyAlignment="1">
      <alignment horizontal="center"/>
    </xf>
    <xf numFmtId="165" fontId="70" fillId="0" borderId="75" xfId="0" applyNumberFormat="1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166" fontId="2" fillId="0" borderId="61" xfId="0" applyNumberFormat="1" applyFont="1" applyBorder="1" applyAlignment="1">
      <alignment horizontal="left"/>
    </xf>
    <xf numFmtId="0" fontId="20" fillId="0" borderId="52" xfId="0" applyFont="1" applyBorder="1"/>
    <xf numFmtId="0" fontId="0" fillId="0" borderId="61" xfId="0" applyBorder="1"/>
    <xf numFmtId="0" fontId="146" fillId="0" borderId="15" xfId="0" applyFont="1" applyBorder="1"/>
    <xf numFmtId="165" fontId="76" fillId="0" borderId="82" xfId="0" applyNumberFormat="1" applyFont="1" applyBorder="1" applyAlignment="1">
      <alignment horizontal="left"/>
    </xf>
    <xf numFmtId="0" fontId="0" fillId="0" borderId="65" xfId="0" applyBorder="1"/>
    <xf numFmtId="2" fontId="20" fillId="0" borderId="73" xfId="0" applyNumberFormat="1" applyFont="1" applyBorder="1" applyAlignment="1">
      <alignment horizontal="left"/>
    </xf>
    <xf numFmtId="0" fontId="96" fillId="0" borderId="41" xfId="0" applyFont="1" applyBorder="1"/>
    <xf numFmtId="0" fontId="72" fillId="0" borderId="33" xfId="0" applyFont="1" applyBorder="1"/>
    <xf numFmtId="0" fontId="2" fillId="0" borderId="56" xfId="0" applyFont="1" applyBorder="1" applyAlignment="1">
      <alignment horizontal="center"/>
    </xf>
    <xf numFmtId="0" fontId="60" fillId="0" borderId="85" xfId="0" applyFont="1" applyFill="1" applyBorder="1"/>
    <xf numFmtId="2" fontId="70" fillId="27" borderId="75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69" fillId="0" borderId="75" xfId="0" applyFont="1" applyFill="1" applyBorder="1" applyAlignment="1">
      <alignment horizontal="left"/>
    </xf>
    <xf numFmtId="0" fontId="20" fillId="0" borderId="81" xfId="0" applyFont="1" applyBorder="1"/>
    <xf numFmtId="0" fontId="55" fillId="0" borderId="6" xfId="0" applyFont="1" applyBorder="1"/>
    <xf numFmtId="0" fontId="87" fillId="0" borderId="0" xfId="0" applyFont="1" applyBorder="1"/>
    <xf numFmtId="165" fontId="76" fillId="0" borderId="0" xfId="0" applyNumberFormat="1" applyFont="1" applyBorder="1" applyAlignment="1">
      <alignment horizontal="left"/>
    </xf>
    <xf numFmtId="165" fontId="74" fillId="0" borderId="75" xfId="0" applyNumberFormat="1" applyFont="1" applyBorder="1" applyAlignment="1">
      <alignment horizontal="left"/>
    </xf>
    <xf numFmtId="0" fontId="7" fillId="0" borderId="37" xfId="0" applyFont="1" applyBorder="1"/>
    <xf numFmtId="0" fontId="43" fillId="0" borderId="27" xfId="0" applyFont="1" applyBorder="1"/>
    <xf numFmtId="49" fontId="13" fillId="0" borderId="64" xfId="0" applyNumberFormat="1" applyFont="1" applyFill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70" fillId="0" borderId="69" xfId="0" applyFont="1" applyFill="1" applyBorder="1" applyAlignment="1">
      <alignment horizontal="left"/>
    </xf>
    <xf numFmtId="164" fontId="139" fillId="0" borderId="64" xfId="0" applyNumberFormat="1" applyFont="1" applyBorder="1" applyAlignment="1">
      <alignment horizontal="right"/>
    </xf>
    <xf numFmtId="164" fontId="139" fillId="0" borderId="64" xfId="0" applyNumberFormat="1" applyFont="1" applyBorder="1" applyAlignment="1">
      <alignment horizontal="left"/>
    </xf>
    <xf numFmtId="0" fontId="64" fillId="0" borderId="5" xfId="0" applyFont="1" applyBorder="1"/>
    <xf numFmtId="0" fontId="51" fillId="0" borderId="25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164" fontId="2" fillId="0" borderId="64" xfId="0" applyNumberFormat="1" applyFont="1" applyBorder="1" applyAlignment="1">
      <alignment horizontal="left"/>
    </xf>
    <xf numFmtId="0" fontId="60" fillId="0" borderId="73" xfId="0" applyFont="1" applyFill="1" applyBorder="1"/>
    <xf numFmtId="0" fontId="0" fillId="0" borderId="16" xfId="0" applyFill="1" applyBorder="1"/>
    <xf numFmtId="0" fontId="0" fillId="0" borderId="31" xfId="0" applyFill="1" applyBorder="1"/>
    <xf numFmtId="0" fontId="2" fillId="0" borderId="58" xfId="0" applyFont="1" applyFill="1" applyBorder="1"/>
    <xf numFmtId="2" fontId="13" fillId="0" borderId="42" xfId="0" applyNumberFormat="1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43" fillId="0" borderId="44" xfId="0" applyFont="1" applyBorder="1" applyAlignment="1">
      <alignment horizontal="center"/>
    </xf>
    <xf numFmtId="2" fontId="46" fillId="0" borderId="59" xfId="0" applyNumberFormat="1" applyFont="1" applyBorder="1" applyAlignment="1">
      <alignment horizontal="center"/>
    </xf>
    <xf numFmtId="165" fontId="46" fillId="0" borderId="59" xfId="0" applyNumberFormat="1" applyFont="1" applyBorder="1" applyAlignment="1">
      <alignment horizontal="center"/>
    </xf>
    <xf numFmtId="166" fontId="70" fillId="0" borderId="75" xfId="0" applyNumberFormat="1" applyFont="1" applyBorder="1" applyAlignment="1">
      <alignment horizontal="left"/>
    </xf>
    <xf numFmtId="166" fontId="70" fillId="0" borderId="67" xfId="0" applyNumberFormat="1" applyFont="1" applyBorder="1" applyAlignment="1">
      <alignment horizontal="center"/>
    </xf>
    <xf numFmtId="167" fontId="44" fillId="0" borderId="59" xfId="0" applyNumberFormat="1" applyFont="1" applyBorder="1" applyAlignment="1">
      <alignment horizontal="center"/>
    </xf>
    <xf numFmtId="165" fontId="0" fillId="0" borderId="60" xfId="0" applyNumberFormat="1" applyBorder="1"/>
    <xf numFmtId="168" fontId="2" fillId="0" borderId="73" xfId="0" applyNumberFormat="1" applyFont="1" applyBorder="1" applyAlignment="1">
      <alignment horizontal="left"/>
    </xf>
    <xf numFmtId="165" fontId="50" fillId="0" borderId="69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31" fillId="0" borderId="69" xfId="0" applyFont="1" applyBorder="1" applyAlignment="1">
      <alignment horizontal="left"/>
    </xf>
    <xf numFmtId="0" fontId="20" fillId="0" borderId="38" xfId="0" applyFont="1" applyBorder="1"/>
    <xf numFmtId="0" fontId="26" fillId="0" borderId="80" xfId="0" applyFont="1" applyBorder="1" applyAlignment="1">
      <alignment horizontal="left"/>
    </xf>
    <xf numFmtId="0" fontId="134" fillId="0" borderId="0" xfId="2" applyFont="1" applyFill="1" applyBorder="1"/>
    <xf numFmtId="0" fontId="23" fillId="0" borderId="0" xfId="2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left"/>
    </xf>
    <xf numFmtId="2" fontId="98" fillId="0" borderId="31" xfId="0" applyNumberFormat="1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46" fillId="0" borderId="26" xfId="0" applyFont="1" applyBorder="1"/>
    <xf numFmtId="0" fontId="72" fillId="0" borderId="73" xfId="0" applyFont="1" applyBorder="1" applyAlignment="1">
      <alignment horizontal="left"/>
    </xf>
    <xf numFmtId="166" fontId="13" fillId="0" borderId="73" xfId="0" applyNumberFormat="1" applyFont="1" applyBorder="1" applyAlignment="1">
      <alignment horizontal="left"/>
    </xf>
    <xf numFmtId="0" fontId="51" fillId="0" borderId="59" xfId="0" applyFont="1" applyBorder="1" applyAlignment="1">
      <alignment horizontal="left"/>
    </xf>
    <xf numFmtId="0" fontId="60" fillId="0" borderId="22" xfId="0" applyFont="1" applyBorder="1"/>
    <xf numFmtId="0" fontId="41" fillId="0" borderId="77" xfId="0" applyFont="1" applyBorder="1"/>
    <xf numFmtId="0" fontId="41" fillId="0" borderId="36" xfId="0" applyFont="1" applyBorder="1" applyAlignment="1">
      <alignment horizontal="left"/>
    </xf>
    <xf numFmtId="0" fontId="69" fillId="0" borderId="51" xfId="0" applyFont="1" applyBorder="1" applyAlignment="1">
      <alignment horizontal="left"/>
    </xf>
    <xf numFmtId="0" fontId="44" fillId="0" borderId="16" xfId="0" applyFont="1" applyBorder="1"/>
    <xf numFmtId="2" fontId="74" fillId="0" borderId="23" xfId="0" applyNumberFormat="1" applyFont="1" applyBorder="1" applyAlignment="1">
      <alignment horizontal="left"/>
    </xf>
    <xf numFmtId="0" fontId="75" fillId="0" borderId="27" xfId="0" applyFont="1" applyBorder="1" applyAlignment="1">
      <alignment horizontal="left"/>
    </xf>
    <xf numFmtId="0" fontId="13" fillId="0" borderId="80" xfId="0" applyFont="1" applyBorder="1" applyAlignment="1">
      <alignment horizontal="center"/>
    </xf>
    <xf numFmtId="0" fontId="46" fillId="0" borderId="9" xfId="0" applyFont="1" applyBorder="1"/>
    <xf numFmtId="0" fontId="60" fillId="0" borderId="31" xfId="0" applyFont="1" applyBorder="1"/>
    <xf numFmtId="0" fontId="31" fillId="0" borderId="27" xfId="0" applyFont="1" applyBorder="1"/>
    <xf numFmtId="0" fontId="67" fillId="0" borderId="77" xfId="0" applyFont="1" applyBorder="1"/>
    <xf numFmtId="0" fontId="2" fillId="0" borderId="57" xfId="0" applyFont="1" applyBorder="1"/>
    <xf numFmtId="0" fontId="20" fillId="0" borderId="5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/>
    <xf numFmtId="0" fontId="69" fillId="0" borderId="23" xfId="0" applyFont="1" applyBorder="1" applyAlignment="1">
      <alignment horizontal="left"/>
    </xf>
    <xf numFmtId="0" fontId="0" fillId="0" borderId="52" xfId="0" applyFont="1" applyBorder="1"/>
    <xf numFmtId="0" fontId="46" fillId="0" borderId="1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70" fillId="0" borderId="23" xfId="0" applyFont="1" applyBorder="1" applyAlignment="1">
      <alignment horizontal="left"/>
    </xf>
    <xf numFmtId="0" fontId="0" fillId="0" borderId="6" xfId="0" applyBorder="1"/>
    <xf numFmtId="0" fontId="103" fillId="0" borderId="16" xfId="0" applyFont="1" applyFill="1" applyBorder="1"/>
    <xf numFmtId="0" fontId="43" fillId="0" borderId="16" xfId="0" applyFont="1" applyFill="1" applyBorder="1"/>
    <xf numFmtId="0" fontId="60" fillId="0" borderId="16" xfId="0" applyFont="1" applyFill="1" applyBorder="1"/>
    <xf numFmtId="0" fontId="32" fillId="0" borderId="16" xfId="0" applyFont="1" applyFill="1" applyBorder="1" applyAlignment="1">
      <alignment horizontal="left"/>
    </xf>
    <xf numFmtId="0" fontId="44" fillId="0" borderId="9" xfId="0" applyFont="1" applyFill="1" applyBorder="1"/>
    <xf numFmtId="0" fontId="72" fillId="0" borderId="10" xfId="0" applyFont="1" applyFill="1" applyBorder="1"/>
    <xf numFmtId="0" fontId="46" fillId="0" borderId="9" xfId="0" applyFont="1" applyFill="1" applyBorder="1"/>
    <xf numFmtId="0" fontId="72" fillId="0" borderId="14" xfId="0" applyFont="1" applyFill="1" applyBorder="1"/>
    <xf numFmtId="0" fontId="148" fillId="0" borderId="77" xfId="0" applyFont="1" applyFill="1" applyBorder="1"/>
    <xf numFmtId="0" fontId="74" fillId="0" borderId="7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left"/>
    </xf>
    <xf numFmtId="0" fontId="2" fillId="0" borderId="23" xfId="0" applyFont="1" applyFill="1" applyBorder="1"/>
    <xf numFmtId="0" fontId="74" fillId="0" borderId="24" xfId="0" applyFont="1" applyFill="1" applyBorder="1" applyAlignment="1">
      <alignment horizontal="left"/>
    </xf>
    <xf numFmtId="0" fontId="26" fillId="0" borderId="73" xfId="0" applyFont="1" applyFill="1" applyBorder="1" applyAlignment="1">
      <alignment horizontal="left"/>
    </xf>
    <xf numFmtId="0" fontId="41" fillId="0" borderId="77" xfId="0" applyFont="1" applyFill="1" applyBorder="1"/>
    <xf numFmtId="0" fontId="74" fillId="0" borderId="75" xfId="0" applyFont="1" applyFill="1" applyBorder="1" applyAlignment="1">
      <alignment horizontal="left"/>
    </xf>
    <xf numFmtId="0" fontId="0" fillId="0" borderId="44" xfId="0" applyFill="1" applyBorder="1" applyAlignment="1">
      <alignment horizontal="right"/>
    </xf>
    <xf numFmtId="0" fontId="74" fillId="0" borderId="73" xfId="0" applyFont="1" applyFill="1" applyBorder="1" applyAlignment="1">
      <alignment horizontal="left"/>
    </xf>
    <xf numFmtId="0" fontId="0" fillId="0" borderId="33" xfId="0" applyFill="1" applyBorder="1"/>
    <xf numFmtId="0" fontId="0" fillId="0" borderId="11" xfId="0" applyFill="1" applyBorder="1" applyAlignment="1">
      <alignment horizontal="right"/>
    </xf>
    <xf numFmtId="0" fontId="0" fillId="0" borderId="14" xfId="0" applyFill="1" applyBorder="1"/>
    <xf numFmtId="0" fontId="0" fillId="0" borderId="10" xfId="0" applyFill="1" applyBorder="1"/>
    <xf numFmtId="0" fontId="20" fillId="0" borderId="61" xfId="0" applyFont="1" applyFill="1" applyBorder="1"/>
    <xf numFmtId="0" fontId="2" fillId="0" borderId="61" xfId="0" applyFont="1" applyFill="1" applyBorder="1" applyAlignment="1">
      <alignment horizontal="left"/>
    </xf>
    <xf numFmtId="0" fontId="74" fillId="0" borderId="6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70" fillId="0" borderId="77" xfId="0" applyFont="1" applyBorder="1" applyAlignment="1">
      <alignment horizontal="left"/>
    </xf>
    <xf numFmtId="0" fontId="0" fillId="0" borderId="70" xfId="0" applyBorder="1"/>
    <xf numFmtId="0" fontId="55" fillId="0" borderId="85" xfId="0" applyFont="1" applyBorder="1"/>
    <xf numFmtId="0" fontId="69" fillId="0" borderId="77" xfId="0" applyFont="1" applyBorder="1" applyAlignment="1">
      <alignment horizontal="left"/>
    </xf>
    <xf numFmtId="0" fontId="43" fillId="0" borderId="0" xfId="0" applyFont="1" applyFill="1" applyAlignment="1">
      <alignment horizontal="center"/>
    </xf>
    <xf numFmtId="2" fontId="5" fillId="0" borderId="16" xfId="0" applyNumberFormat="1" applyFont="1" applyFill="1" applyBorder="1" applyAlignment="1">
      <alignment horizontal="left"/>
    </xf>
    <xf numFmtId="2" fontId="98" fillId="0" borderId="31" xfId="0" applyNumberFormat="1" applyFont="1" applyFill="1" applyBorder="1" applyAlignment="1">
      <alignment horizontal="left"/>
    </xf>
    <xf numFmtId="0" fontId="60" fillId="0" borderId="15" xfId="0" applyFont="1" applyFill="1" applyBorder="1"/>
    <xf numFmtId="0" fontId="46" fillId="0" borderId="18" xfId="0" applyFont="1" applyFill="1" applyBorder="1"/>
    <xf numFmtId="0" fontId="72" fillId="0" borderId="19" xfId="0" applyFont="1" applyFill="1" applyBorder="1"/>
    <xf numFmtId="0" fontId="46" fillId="0" borderId="26" xfId="0" applyFont="1" applyFill="1" applyBorder="1"/>
    <xf numFmtId="0" fontId="72" fillId="0" borderId="27" xfId="0" applyFont="1" applyFill="1" applyBorder="1"/>
    <xf numFmtId="0" fontId="46" fillId="0" borderId="41" xfId="0" applyFont="1" applyFill="1" applyBorder="1"/>
    <xf numFmtId="0" fontId="2" fillId="0" borderId="36" xfId="0" applyFont="1" applyFill="1" applyBorder="1" applyAlignment="1">
      <alignment horizontal="center"/>
    </xf>
    <xf numFmtId="0" fontId="70" fillId="0" borderId="34" xfId="0" applyFont="1" applyFill="1" applyBorder="1" applyAlignment="1">
      <alignment horizontal="left"/>
    </xf>
    <xf numFmtId="0" fontId="70" fillId="0" borderId="24" xfId="0" applyFont="1" applyFill="1" applyBorder="1" applyAlignment="1">
      <alignment horizontal="left"/>
    </xf>
    <xf numFmtId="0" fontId="2" fillId="0" borderId="50" xfId="0" applyFont="1" applyFill="1" applyBorder="1"/>
    <xf numFmtId="0" fontId="26" fillId="0" borderId="51" xfId="0" applyFont="1" applyFill="1" applyBorder="1" applyAlignment="1">
      <alignment horizontal="left"/>
    </xf>
    <xf numFmtId="0" fontId="70" fillId="0" borderId="75" xfId="0" applyFont="1" applyFill="1" applyBorder="1" applyAlignment="1">
      <alignment horizontal="left"/>
    </xf>
    <xf numFmtId="0" fontId="20" fillId="0" borderId="25" xfId="0" applyFont="1" applyFill="1" applyBorder="1"/>
    <xf numFmtId="0" fontId="74" fillId="0" borderId="27" xfId="0" applyFont="1" applyFill="1" applyBorder="1" applyAlignment="1">
      <alignment horizontal="left"/>
    </xf>
    <xf numFmtId="0" fontId="41" fillId="0" borderId="59" xfId="0" applyFont="1" applyFill="1" applyBorder="1"/>
    <xf numFmtId="0" fontId="41" fillId="0" borderId="73" xfId="0" applyFont="1" applyFill="1" applyBorder="1" applyAlignment="1">
      <alignment horizontal="left"/>
    </xf>
    <xf numFmtId="0" fontId="69" fillId="0" borderId="69" xfId="0" applyFont="1" applyFill="1" applyBorder="1" applyAlignment="1">
      <alignment horizontal="left"/>
    </xf>
    <xf numFmtId="0" fontId="2" fillId="0" borderId="25" xfId="0" applyFont="1" applyFill="1" applyBorder="1"/>
    <xf numFmtId="0" fontId="26" fillId="0" borderId="27" xfId="0" applyFont="1" applyFill="1" applyBorder="1" applyAlignment="1">
      <alignment horizontal="left"/>
    </xf>
    <xf numFmtId="0" fontId="72" fillId="0" borderId="73" xfId="0" applyFont="1" applyFill="1" applyBorder="1" applyAlignment="1">
      <alignment horizontal="left"/>
    </xf>
    <xf numFmtId="0" fontId="41" fillId="0" borderId="73" xfId="0" applyFont="1" applyFill="1" applyBorder="1"/>
    <xf numFmtId="166" fontId="13" fillId="0" borderId="73" xfId="0" applyNumberFormat="1" applyFont="1" applyFill="1" applyBorder="1" applyAlignment="1">
      <alignment horizontal="left"/>
    </xf>
    <xf numFmtId="0" fontId="114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15" fillId="0" borderId="14" xfId="0" applyFont="1" applyFill="1" applyBorder="1" applyAlignment="1">
      <alignment horizontal="center"/>
    </xf>
    <xf numFmtId="0" fontId="41" fillId="0" borderId="61" xfId="0" applyFont="1" applyFill="1" applyBorder="1" applyAlignment="1">
      <alignment horizontal="left"/>
    </xf>
    <xf numFmtId="0" fontId="69" fillId="0" borderId="61" xfId="0" applyFont="1" applyFill="1" applyBorder="1" applyAlignment="1">
      <alignment horizontal="left"/>
    </xf>
    <xf numFmtId="0" fontId="2" fillId="0" borderId="60" xfId="0" applyFont="1" applyFill="1" applyBorder="1"/>
    <xf numFmtId="167" fontId="13" fillId="0" borderId="73" xfId="0" applyNumberFormat="1" applyFont="1" applyBorder="1" applyAlignment="1">
      <alignment horizontal="left"/>
    </xf>
    <xf numFmtId="2" fontId="70" fillId="0" borderId="72" xfId="0" applyNumberFormat="1" applyFont="1" applyBorder="1" applyAlignment="1">
      <alignment horizontal="center"/>
    </xf>
    <xf numFmtId="166" fontId="117" fillId="0" borderId="59" xfId="0" applyNumberFormat="1" applyFont="1" applyBorder="1" applyAlignment="1">
      <alignment horizontal="center"/>
    </xf>
    <xf numFmtId="169" fontId="42" fillId="0" borderId="59" xfId="0" applyNumberFormat="1" applyFont="1" applyBorder="1" applyAlignment="1">
      <alignment horizontal="center"/>
    </xf>
    <xf numFmtId="0" fontId="51" fillId="0" borderId="73" xfId="0" applyFont="1" applyBorder="1" applyAlignment="1">
      <alignment horizontal="left"/>
    </xf>
    <xf numFmtId="0" fontId="46" fillId="0" borderId="43" xfId="0" applyFont="1" applyBorder="1"/>
    <xf numFmtId="0" fontId="55" fillId="0" borderId="18" xfId="0" applyFont="1" applyBorder="1"/>
    <xf numFmtId="0" fontId="55" fillId="0" borderId="33" xfId="0" applyFont="1" applyBorder="1"/>
    <xf numFmtId="0" fontId="2" fillId="0" borderId="1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7" fillId="0" borderId="58" xfId="0" applyFont="1" applyFill="1" applyBorder="1"/>
    <xf numFmtId="0" fontId="46" fillId="0" borderId="31" xfId="0" applyFont="1" applyFill="1" applyBorder="1"/>
    <xf numFmtId="0" fontId="26" fillId="0" borderId="65" xfId="0" applyFont="1" applyBorder="1" applyAlignment="1">
      <alignment horizontal="left"/>
    </xf>
    <xf numFmtId="0" fontId="15" fillId="0" borderId="53" xfId="0" applyFont="1" applyFill="1" applyBorder="1"/>
    <xf numFmtId="1" fontId="70" fillId="0" borderId="75" xfId="0" applyNumberFormat="1" applyFont="1" applyBorder="1" applyAlignment="1">
      <alignment horizontal="left"/>
    </xf>
    <xf numFmtId="0" fontId="149" fillId="0" borderId="73" xfId="0" applyFont="1" applyBorder="1" applyAlignment="1">
      <alignment horizontal="left"/>
    </xf>
    <xf numFmtId="167" fontId="2" fillId="0" borderId="0" xfId="0" applyNumberFormat="1" applyFont="1" applyBorder="1"/>
    <xf numFmtId="0" fontId="26" fillId="0" borderId="10" xfId="0" applyFont="1" applyBorder="1" applyAlignment="1">
      <alignment horizontal="left"/>
    </xf>
    <xf numFmtId="0" fontId="74" fillId="0" borderId="27" xfId="0" applyFont="1" applyBorder="1" applyAlignment="1">
      <alignment horizontal="left"/>
    </xf>
    <xf numFmtId="0" fontId="99" fillId="0" borderId="0" xfId="0" applyFont="1"/>
    <xf numFmtId="1" fontId="0" fillId="0" borderId="69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31" fillId="0" borderId="60" xfId="0" applyNumberFormat="1" applyFont="1" applyBorder="1" applyAlignment="1">
      <alignment horizontal="center"/>
    </xf>
    <xf numFmtId="2" fontId="31" fillId="0" borderId="61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 vertical="center"/>
    </xf>
    <xf numFmtId="2" fontId="13" fillId="0" borderId="66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31" fillId="0" borderId="71" xfId="0" applyFont="1" applyBorder="1" applyAlignment="1">
      <alignment horizontal="left"/>
    </xf>
    <xf numFmtId="9" fontId="119" fillId="0" borderId="1" xfId="0" applyNumberFormat="1" applyFont="1" applyBorder="1" applyAlignment="1">
      <alignment horizontal="center"/>
    </xf>
    <xf numFmtId="0" fontId="66" fillId="0" borderId="77" xfId="0" applyFont="1" applyBorder="1" applyAlignment="1">
      <alignment horizontal="center"/>
    </xf>
    <xf numFmtId="49" fontId="13" fillId="0" borderId="84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43" fillId="0" borderId="14" xfId="0" applyFont="1" applyBorder="1" applyAlignment="1">
      <alignment horizontal="left"/>
    </xf>
    <xf numFmtId="2" fontId="16" fillId="0" borderId="78" xfId="0" applyNumberFormat="1" applyFont="1" applyBorder="1" applyAlignment="1">
      <alignment horizontal="center"/>
    </xf>
    <xf numFmtId="0" fontId="2" fillId="0" borderId="71" xfId="0" applyFont="1" applyFill="1" applyBorder="1"/>
    <xf numFmtId="0" fontId="2" fillId="0" borderId="43" xfId="0" applyFont="1" applyFill="1" applyBorder="1"/>
    <xf numFmtId="0" fontId="139" fillId="0" borderId="64" xfId="0" applyFont="1" applyBorder="1" applyAlignment="1">
      <alignment horizontal="left"/>
    </xf>
    <xf numFmtId="1" fontId="16" fillId="0" borderId="71" xfId="0" applyNumberFormat="1" applyFont="1" applyBorder="1" applyAlignment="1">
      <alignment horizontal="center"/>
    </xf>
    <xf numFmtId="0" fontId="141" fillId="0" borderId="30" xfId="0" applyFont="1" applyBorder="1"/>
    <xf numFmtId="0" fontId="2" fillId="0" borderId="5" xfId="0" applyFont="1" applyFill="1" applyBorder="1"/>
    <xf numFmtId="164" fontId="2" fillId="0" borderId="50" xfId="0" applyNumberFormat="1" applyFont="1" applyBorder="1" applyAlignment="1">
      <alignment horizontal="left"/>
    </xf>
    <xf numFmtId="166" fontId="9" fillId="0" borderId="2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31" fillId="0" borderId="61" xfId="0" applyFont="1" applyBorder="1" applyAlignment="1">
      <alignment horizontal="left"/>
    </xf>
    <xf numFmtId="0" fontId="51" fillId="0" borderId="0" xfId="0" applyFont="1" applyBorder="1" applyAlignment="1">
      <alignment horizontal="right"/>
    </xf>
    <xf numFmtId="166" fontId="17" fillId="0" borderId="69" xfId="0" applyNumberFormat="1" applyFont="1" applyBorder="1" applyAlignment="1">
      <alignment horizontal="center"/>
    </xf>
    <xf numFmtId="0" fontId="68" fillId="0" borderId="69" xfId="0" applyFont="1" applyBorder="1"/>
    <xf numFmtId="0" fontId="67" fillId="0" borderId="48" xfId="0" applyFont="1" applyBorder="1"/>
    <xf numFmtId="0" fontId="141" fillId="0" borderId="63" xfId="0" applyFont="1" applyBorder="1"/>
    <xf numFmtId="0" fontId="141" fillId="0" borderId="84" xfId="0" applyFont="1" applyBorder="1"/>
    <xf numFmtId="0" fontId="92" fillId="0" borderId="15" xfId="0" applyFont="1" applyBorder="1" applyAlignment="1">
      <alignment horizontal="left"/>
    </xf>
    <xf numFmtId="0" fontId="0" fillId="0" borderId="31" xfId="0" applyBorder="1" applyAlignment="1">
      <alignment horizontal="right"/>
    </xf>
    <xf numFmtId="164" fontId="139" fillId="0" borderId="63" xfId="0" applyNumberFormat="1" applyFont="1" applyBorder="1" applyAlignment="1">
      <alignment horizontal="right"/>
    </xf>
    <xf numFmtId="0" fontId="68" fillId="0" borderId="75" xfId="0" applyFont="1" applyFill="1" applyBorder="1" applyAlignment="1">
      <alignment horizontal="center"/>
    </xf>
    <xf numFmtId="0" fontId="59" fillId="0" borderId="76" xfId="0" applyFont="1" applyFill="1" applyBorder="1"/>
    <xf numFmtId="0" fontId="13" fillId="0" borderId="66" xfId="0" applyFont="1" applyFill="1" applyBorder="1"/>
    <xf numFmtId="0" fontId="2" fillId="0" borderId="30" xfId="0" applyFont="1" applyFill="1" applyBorder="1"/>
    <xf numFmtId="0" fontId="2" fillId="0" borderId="66" xfId="0" applyFont="1" applyFill="1" applyBorder="1"/>
    <xf numFmtId="0" fontId="13" fillId="0" borderId="63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right"/>
    </xf>
    <xf numFmtId="0" fontId="13" fillId="0" borderId="83" xfId="0" applyFont="1" applyFill="1" applyBorder="1" applyAlignment="1">
      <alignment horizontal="right"/>
    </xf>
    <xf numFmtId="0" fontId="115" fillId="0" borderId="14" xfId="0" applyFont="1" applyFill="1" applyBorder="1"/>
    <xf numFmtId="0" fontId="20" fillId="0" borderId="36" xfId="0" applyFont="1" applyBorder="1"/>
    <xf numFmtId="0" fontId="65" fillId="0" borderId="84" xfId="0" applyFont="1" applyBorder="1"/>
    <xf numFmtId="0" fontId="46" fillId="0" borderId="26" xfId="0" applyFont="1" applyBorder="1" applyAlignment="1">
      <alignment horizontal="center" vertical="center"/>
    </xf>
    <xf numFmtId="0" fontId="68" fillId="0" borderId="84" xfId="0" applyFont="1" applyBorder="1"/>
    <xf numFmtId="0" fontId="43" fillId="0" borderId="0" xfId="0" applyFont="1" applyAlignment="1">
      <alignment horizontal="left"/>
    </xf>
    <xf numFmtId="0" fontId="139" fillId="0" borderId="84" xfId="0" applyFont="1" applyBorder="1" applyAlignment="1">
      <alignment horizontal="right"/>
    </xf>
    <xf numFmtId="0" fontId="139" fillId="0" borderId="50" xfId="0" applyFont="1" applyBorder="1" applyAlignment="1">
      <alignment horizontal="left"/>
    </xf>
    <xf numFmtId="0" fontId="141" fillId="0" borderId="69" xfId="0" applyFont="1" applyBorder="1"/>
    <xf numFmtId="0" fontId="31" fillId="0" borderId="50" xfId="0" applyFont="1" applyBorder="1"/>
    <xf numFmtId="166" fontId="13" fillId="0" borderId="71" xfId="0" applyNumberFormat="1" applyFont="1" applyBorder="1" applyAlignment="1">
      <alignment horizontal="center"/>
    </xf>
    <xf numFmtId="0" fontId="147" fillId="0" borderId="57" xfId="0" applyFont="1" applyBorder="1" applyAlignment="1">
      <alignment horizontal="left"/>
    </xf>
    <xf numFmtId="2" fontId="50" fillId="0" borderId="69" xfId="0" applyNumberFormat="1" applyFont="1" applyBorder="1" applyAlignment="1">
      <alignment horizontal="center"/>
    </xf>
    <xf numFmtId="165" fontId="50" fillId="0" borderId="12" xfId="0" applyNumberFormat="1" applyFont="1" applyBorder="1" applyAlignment="1">
      <alignment horizontal="center"/>
    </xf>
    <xf numFmtId="165" fontId="50" fillId="0" borderId="7" xfId="0" applyNumberFormat="1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49" xfId="0" applyFont="1" applyBorder="1"/>
    <xf numFmtId="166" fontId="101" fillId="0" borderId="23" xfId="0" applyNumberFormat="1" applyFont="1" applyBorder="1" applyAlignment="1">
      <alignment horizontal="left"/>
    </xf>
    <xf numFmtId="2" fontId="101" fillId="0" borderId="24" xfId="0" applyNumberFormat="1" applyFont="1" applyBorder="1"/>
    <xf numFmtId="2" fontId="31" fillId="0" borderId="62" xfId="0" applyNumberFormat="1" applyFont="1" applyBorder="1" applyAlignment="1">
      <alignment horizontal="center"/>
    </xf>
    <xf numFmtId="0" fontId="141" fillId="0" borderId="0" xfId="0" applyFont="1" applyFill="1" applyBorder="1"/>
    <xf numFmtId="0" fontId="107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52" fillId="0" borderId="26" xfId="0" applyFont="1" applyBorder="1" applyAlignment="1">
      <alignment horizontal="center"/>
    </xf>
    <xf numFmtId="2" fontId="107" fillId="0" borderId="24" xfId="0" applyNumberFormat="1" applyFont="1" applyBorder="1" applyAlignment="1">
      <alignment horizontal="center" vertical="center"/>
    </xf>
    <xf numFmtId="2" fontId="13" fillId="0" borderId="59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31" fillId="0" borderId="0" xfId="0" applyNumberFormat="1" applyFont="1" applyAlignment="1">
      <alignment horizontal="left"/>
    </xf>
    <xf numFmtId="165" fontId="9" fillId="0" borderId="7" xfId="0" applyNumberFormat="1" applyFont="1" applyBorder="1" applyAlignment="1">
      <alignment horizontal="center" vertical="center"/>
    </xf>
    <xf numFmtId="0" fontId="44" fillId="0" borderId="5" xfId="0" applyFont="1" applyBorder="1" applyAlignment="1">
      <alignment horizontal="left"/>
    </xf>
    <xf numFmtId="0" fontId="51" fillId="0" borderId="7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2" fontId="15" fillId="0" borderId="71" xfId="0" applyNumberFormat="1" applyFont="1" applyBorder="1" applyAlignment="1">
      <alignment horizontal="center"/>
    </xf>
    <xf numFmtId="2" fontId="107" fillId="0" borderId="5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165" fontId="32" fillId="0" borderId="34" xfId="0" applyNumberFormat="1" applyFont="1" applyBorder="1" applyAlignment="1">
      <alignment horizontal="center" vertical="center"/>
    </xf>
    <xf numFmtId="2" fontId="107" fillId="0" borderId="34" xfId="0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106" fillId="0" borderId="3" xfId="0" applyFont="1" applyBorder="1" applyAlignment="1">
      <alignment horizontal="left"/>
    </xf>
    <xf numFmtId="0" fontId="106" fillId="0" borderId="28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5" fontId="107" fillId="0" borderId="23" xfId="0" applyNumberFormat="1" applyFont="1" applyBorder="1" applyAlignment="1">
      <alignment horizontal="center" vertical="center"/>
    </xf>
    <xf numFmtId="0" fontId="139" fillId="0" borderId="50" xfId="0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2" fillId="0" borderId="11" xfId="0" applyFont="1" applyBorder="1"/>
    <xf numFmtId="0" fontId="151" fillId="0" borderId="64" xfId="0" applyFont="1" applyBorder="1" applyAlignment="1">
      <alignment horizontal="right"/>
    </xf>
    <xf numFmtId="0" fontId="113" fillId="0" borderId="50" xfId="0" applyFont="1" applyBorder="1" applyAlignment="1">
      <alignment horizontal="right"/>
    </xf>
    <xf numFmtId="0" fontId="51" fillId="0" borderId="33" xfId="0" applyFont="1" applyBorder="1" applyAlignment="1">
      <alignment horizontal="right"/>
    </xf>
    <xf numFmtId="164" fontId="139" fillId="0" borderId="50" xfId="0" applyNumberFormat="1" applyFont="1" applyBorder="1" applyAlignment="1">
      <alignment horizontal="right"/>
    </xf>
    <xf numFmtId="0" fontId="51" fillId="0" borderId="50" xfId="0" applyFont="1" applyBorder="1" applyAlignment="1">
      <alignment horizontal="right"/>
    </xf>
    <xf numFmtId="0" fontId="106" fillId="0" borderId="79" xfId="0" applyFont="1" applyBorder="1" applyAlignment="1">
      <alignment horizontal="right"/>
    </xf>
    <xf numFmtId="0" fontId="150" fillId="0" borderId="73" xfId="0" applyFont="1" applyBorder="1"/>
    <xf numFmtId="164" fontId="51" fillId="0" borderId="64" xfId="0" applyNumberFormat="1" applyFont="1" applyBorder="1" applyAlignment="1">
      <alignment horizontal="right"/>
    </xf>
    <xf numFmtId="0" fontId="43" fillId="0" borderId="34" xfId="0" applyFont="1" applyBorder="1" applyAlignment="1">
      <alignment horizontal="center"/>
    </xf>
    <xf numFmtId="0" fontId="0" fillId="0" borderId="28" xfId="0" applyBorder="1"/>
    <xf numFmtId="0" fontId="2" fillId="0" borderId="7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1" xfId="0" applyFont="1" applyFill="1" applyBorder="1"/>
    <xf numFmtId="0" fontId="15" fillId="0" borderId="77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166" fontId="16" fillId="0" borderId="57" xfId="0" applyNumberFormat="1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0" fillId="0" borderId="37" xfId="0" applyBorder="1"/>
    <xf numFmtId="0" fontId="18" fillId="2" borderId="1" xfId="0" applyFont="1" applyFill="1" applyBorder="1" applyAlignment="1">
      <alignment horizontal="right"/>
    </xf>
    <xf numFmtId="0" fontId="15" fillId="0" borderId="78" xfId="0" applyFont="1" applyBorder="1" applyAlignment="1">
      <alignment horizontal="center"/>
    </xf>
    <xf numFmtId="2" fontId="96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43" fillId="0" borderId="3" xfId="0" applyFont="1" applyBorder="1" applyAlignment="1">
      <alignment horizontal="left"/>
    </xf>
    <xf numFmtId="2" fontId="96" fillId="0" borderId="7" xfId="0" applyNumberFormat="1" applyFont="1" applyBorder="1" applyAlignment="1">
      <alignment horizontal="center" vertical="center"/>
    </xf>
    <xf numFmtId="164" fontId="13" fillId="0" borderId="54" xfId="0" applyNumberFormat="1" applyFont="1" applyBorder="1" applyAlignment="1">
      <alignment horizontal="left"/>
    </xf>
    <xf numFmtId="2" fontId="13" fillId="0" borderId="69" xfId="0" applyNumberFormat="1" applyFont="1" applyBorder="1" applyAlignment="1">
      <alignment horizontal="center"/>
    </xf>
    <xf numFmtId="0" fontId="13" fillId="0" borderId="64" xfId="0" applyFont="1" applyFill="1" applyBorder="1" applyAlignment="1">
      <alignment horizontal="right"/>
    </xf>
    <xf numFmtId="2" fontId="16" fillId="0" borderId="69" xfId="0" applyNumberFormat="1" applyFont="1" applyFill="1" applyBorder="1" applyAlignment="1">
      <alignment horizontal="center"/>
    </xf>
    <xf numFmtId="164" fontId="13" fillId="0" borderId="79" xfId="0" applyNumberFormat="1" applyFont="1" applyBorder="1" applyAlignment="1">
      <alignment horizontal="right"/>
    </xf>
    <xf numFmtId="2" fontId="36" fillId="2" borderId="75" xfId="0" applyNumberFormat="1" applyFont="1" applyFill="1" applyBorder="1" applyAlignment="1">
      <alignment horizontal="center"/>
    </xf>
    <xf numFmtId="0" fontId="0" fillId="0" borderId="56" xfId="0" applyBorder="1" applyAlignment="1">
      <alignment horizontal="left"/>
    </xf>
    <xf numFmtId="2" fontId="107" fillId="0" borderId="23" xfId="0" applyNumberFormat="1" applyFont="1" applyBorder="1" applyAlignment="1">
      <alignment horizontal="center"/>
    </xf>
    <xf numFmtId="0" fontId="101" fillId="0" borderId="2" xfId="0" applyFont="1" applyBorder="1" applyAlignment="1">
      <alignment horizontal="center" vertical="center"/>
    </xf>
    <xf numFmtId="0" fontId="152" fillId="0" borderId="25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106" fillId="0" borderId="3" xfId="0" applyFont="1" applyBorder="1" applyAlignment="1">
      <alignment horizontal="center"/>
    </xf>
    <xf numFmtId="0" fontId="106" fillId="0" borderId="35" xfId="0" applyFont="1" applyBorder="1" applyAlignment="1">
      <alignment horizontal="center"/>
    </xf>
    <xf numFmtId="0" fontId="106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65" fontId="86" fillId="4" borderId="73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4" borderId="64" xfId="0" applyFill="1" applyBorder="1"/>
    <xf numFmtId="2" fontId="14" fillId="4" borderId="66" xfId="0" applyNumberFormat="1" applyFont="1" applyFill="1" applyBorder="1" applyAlignment="1">
      <alignment horizontal="center"/>
    </xf>
    <xf numFmtId="0" fontId="37" fillId="4" borderId="74" xfId="0" applyFont="1" applyFill="1" applyBorder="1" applyAlignment="1">
      <alignment horizontal="right"/>
    </xf>
    <xf numFmtId="0" fontId="34" fillId="0" borderId="23" xfId="0" applyFont="1" applyBorder="1" applyAlignment="1">
      <alignment horizontal="center"/>
    </xf>
    <xf numFmtId="164" fontId="13" fillId="0" borderId="54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right"/>
    </xf>
    <xf numFmtId="0" fontId="15" fillId="0" borderId="79" xfId="0" applyFont="1" applyBorder="1" applyAlignment="1">
      <alignment horizontal="right"/>
    </xf>
    <xf numFmtId="0" fontId="13" fillId="0" borderId="69" xfId="0" applyFont="1" applyBorder="1"/>
    <xf numFmtId="0" fontId="68" fillId="0" borderId="71" xfId="0" applyFont="1" applyBorder="1"/>
    <xf numFmtId="165" fontId="32" fillId="0" borderId="23" xfId="0" applyNumberFormat="1" applyFont="1" applyBorder="1" applyAlignment="1">
      <alignment horizontal="center"/>
    </xf>
    <xf numFmtId="0" fontId="101" fillId="0" borderId="54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3" fillId="0" borderId="76" xfId="0" applyNumberFormat="1" applyFont="1" applyBorder="1" applyAlignment="1">
      <alignment horizontal="right"/>
    </xf>
    <xf numFmtId="164" fontId="13" fillId="0" borderId="60" xfId="0" applyNumberFormat="1" applyFont="1" applyBorder="1" applyAlignment="1">
      <alignment horizontal="right"/>
    </xf>
    <xf numFmtId="0" fontId="31" fillId="0" borderId="3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51" fillId="0" borderId="79" xfId="0" applyFont="1" applyFill="1" applyBorder="1" applyAlignment="1">
      <alignment horizontal="right"/>
    </xf>
    <xf numFmtId="2" fontId="15" fillId="0" borderId="7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44" fillId="0" borderId="0" xfId="0" applyFont="1" applyBorder="1" applyAlignment="1">
      <alignment horizontal="center" vertical="center"/>
    </xf>
    <xf numFmtId="165" fontId="15" fillId="0" borderId="73" xfId="0" applyNumberFormat="1" applyFont="1" applyBorder="1" applyAlignment="1">
      <alignment horizontal="center"/>
    </xf>
    <xf numFmtId="2" fontId="13" fillId="0" borderId="76" xfId="0" applyNumberFormat="1" applyFont="1" applyBorder="1" applyAlignment="1">
      <alignment horizontal="center"/>
    </xf>
    <xf numFmtId="2" fontId="66" fillId="0" borderId="61" xfId="0" applyNumberFormat="1" applyFont="1" applyBorder="1" applyAlignment="1">
      <alignment horizontal="center"/>
    </xf>
    <xf numFmtId="165" fontId="66" fillId="0" borderId="73" xfId="0" applyNumberFormat="1" applyFont="1" applyBorder="1" applyAlignment="1">
      <alignment horizontal="center"/>
    </xf>
    <xf numFmtId="2" fontId="15" fillId="0" borderId="66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3" fillId="0" borderId="71" xfId="0" applyNumberFormat="1" applyFont="1" applyBorder="1" applyAlignment="1">
      <alignment horizontal="center"/>
    </xf>
    <xf numFmtId="2" fontId="111" fillId="4" borderId="73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15" borderId="50" xfId="0" applyFill="1" applyBorder="1"/>
    <xf numFmtId="2" fontId="14" fillId="15" borderId="30" xfId="0" applyNumberFormat="1" applyFont="1" applyFill="1" applyBorder="1" applyAlignment="1">
      <alignment horizontal="center"/>
    </xf>
    <xf numFmtId="0" fontId="37" fillId="15" borderId="36" xfId="0" applyFont="1" applyFill="1" applyBorder="1" applyAlignment="1">
      <alignment horizontal="right"/>
    </xf>
    <xf numFmtId="2" fontId="82" fillId="10" borderId="73" xfId="0" applyNumberFormat="1" applyFont="1" applyFill="1" applyBorder="1" applyAlignment="1">
      <alignment horizontal="center"/>
    </xf>
    <xf numFmtId="2" fontId="86" fillId="15" borderId="73" xfId="0" applyNumberFormat="1" applyFont="1" applyFill="1" applyBorder="1" applyAlignment="1">
      <alignment horizontal="center"/>
    </xf>
    <xf numFmtId="165" fontId="86" fillId="15" borderId="73" xfId="0" applyNumberFormat="1" applyFont="1" applyFill="1" applyBorder="1" applyAlignment="1">
      <alignment horizontal="center"/>
    </xf>
    <xf numFmtId="2" fontId="111" fillId="15" borderId="73" xfId="0" applyNumberFormat="1" applyFont="1" applyFill="1" applyBorder="1" applyAlignment="1">
      <alignment horizontal="center"/>
    </xf>
    <xf numFmtId="2" fontId="86" fillId="15" borderId="59" xfId="0" applyNumberFormat="1" applyFont="1" applyFill="1" applyBorder="1" applyAlignment="1">
      <alignment horizontal="center"/>
    </xf>
    <xf numFmtId="2" fontId="86" fillId="15" borderId="75" xfId="0" applyNumberFormat="1" applyFont="1" applyFill="1" applyBorder="1" applyAlignment="1">
      <alignment horizontal="center"/>
    </xf>
    <xf numFmtId="2" fontId="34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 vertical="center"/>
    </xf>
    <xf numFmtId="2" fontId="80" fillId="10" borderId="73" xfId="0" applyNumberFormat="1" applyFont="1" applyFill="1" applyBorder="1" applyAlignment="1">
      <alignment horizontal="center"/>
    </xf>
    <xf numFmtId="0" fontId="37" fillId="4" borderId="51" xfId="0" applyFont="1" applyFill="1" applyBorder="1" applyAlignment="1">
      <alignment horizontal="right"/>
    </xf>
    <xf numFmtId="2" fontId="34" fillId="4" borderId="36" xfId="0" applyNumberFormat="1" applyFont="1" applyFill="1" applyBorder="1" applyAlignment="1">
      <alignment horizontal="center"/>
    </xf>
    <xf numFmtId="2" fontId="34" fillId="4" borderId="51" xfId="0" applyNumberFormat="1" applyFont="1" applyFill="1" applyBorder="1" applyAlignment="1">
      <alignment horizontal="center"/>
    </xf>
    <xf numFmtId="2" fontId="18" fillId="10" borderId="59" xfId="0" applyNumberFormat="1" applyFont="1" applyFill="1" applyBorder="1" applyAlignment="1">
      <alignment horizontal="center"/>
    </xf>
    <xf numFmtId="2" fontId="18" fillId="10" borderId="73" xfId="0" applyNumberFormat="1" applyFont="1" applyFill="1" applyBorder="1" applyAlignment="1">
      <alignment horizontal="center"/>
    </xf>
    <xf numFmtId="2" fontId="18" fillId="10" borderId="75" xfId="0" applyNumberFormat="1" applyFont="1" applyFill="1" applyBorder="1" applyAlignment="1">
      <alignment horizontal="center"/>
    </xf>
    <xf numFmtId="2" fontId="34" fillId="15" borderId="76" xfId="0" applyNumberFormat="1" applyFont="1" applyFill="1" applyBorder="1" applyAlignment="1">
      <alignment horizontal="center"/>
    </xf>
    <xf numFmtId="2" fontId="34" fillId="15" borderId="77" xfId="0" applyNumberFormat="1" applyFont="1" applyFill="1" applyBorder="1" applyAlignment="1">
      <alignment horizontal="center"/>
    </xf>
    <xf numFmtId="2" fontId="34" fillId="15" borderId="78" xfId="0" applyNumberFormat="1" applyFont="1" applyFill="1" applyBorder="1" applyAlignment="1">
      <alignment horizontal="center"/>
    </xf>
    <xf numFmtId="0" fontId="44" fillId="0" borderId="72" xfId="0" applyFont="1" applyBorder="1" applyAlignment="1">
      <alignment horizontal="right"/>
    </xf>
    <xf numFmtId="2" fontId="50" fillId="0" borderId="60" xfId="0" applyNumberFormat="1" applyFont="1" applyBorder="1" applyAlignment="1">
      <alignment horizontal="center"/>
    </xf>
    <xf numFmtId="2" fontId="50" fillId="0" borderId="61" xfId="0" applyNumberFormat="1" applyFont="1" applyBorder="1" applyAlignment="1">
      <alignment horizontal="center"/>
    </xf>
    <xf numFmtId="2" fontId="50" fillId="0" borderId="62" xfId="0" applyNumberFormat="1" applyFont="1" applyBorder="1" applyAlignment="1">
      <alignment horizontal="center"/>
    </xf>
    <xf numFmtId="2" fontId="34" fillId="4" borderId="38" xfId="0" applyNumberFormat="1" applyFont="1" applyFill="1" applyBorder="1" applyAlignment="1">
      <alignment horizontal="center"/>
    </xf>
    <xf numFmtId="2" fontId="34" fillId="4" borderId="44" xfId="0" applyNumberFormat="1" applyFont="1" applyFill="1" applyBorder="1" applyAlignment="1">
      <alignment horizontal="center"/>
    </xf>
    <xf numFmtId="2" fontId="34" fillId="4" borderId="80" xfId="0" applyNumberFormat="1" applyFont="1" applyFill="1" applyBorder="1" applyAlignment="1">
      <alignment horizontal="center"/>
    </xf>
    <xf numFmtId="2" fontId="31" fillId="0" borderId="24" xfId="0" applyNumberFormat="1" applyFont="1" applyBorder="1" applyAlignment="1">
      <alignment horizontal="center" vertical="center"/>
    </xf>
    <xf numFmtId="2" fontId="31" fillId="0" borderId="75" xfId="0" applyNumberFormat="1" applyFont="1" applyBorder="1" applyAlignment="1">
      <alignment horizontal="center" vertical="center"/>
    </xf>
    <xf numFmtId="2" fontId="31" fillId="0" borderId="78" xfId="0" applyNumberFormat="1" applyFont="1" applyBorder="1" applyAlignment="1">
      <alignment horizontal="center" vertical="center"/>
    </xf>
    <xf numFmtId="2" fontId="0" fillId="0" borderId="51" xfId="0" applyNumberFormat="1" applyFont="1" applyBorder="1"/>
    <xf numFmtId="2" fontId="31" fillId="0" borderId="14" xfId="0" applyNumberFormat="1" applyFont="1" applyBorder="1" applyAlignment="1">
      <alignment horizontal="center" vertical="center"/>
    </xf>
    <xf numFmtId="0" fontId="0" fillId="12" borderId="73" xfId="0" applyFill="1" applyBorder="1"/>
    <xf numFmtId="2" fontId="0" fillId="12" borderId="73" xfId="0" applyNumberFormat="1" applyFill="1" applyBorder="1"/>
    <xf numFmtId="0" fontId="27" fillId="36" borderId="69" xfId="0" applyFont="1" applyFill="1" applyBorder="1" applyAlignment="1">
      <alignment horizontal="center"/>
    </xf>
    <xf numFmtId="2" fontId="27" fillId="36" borderId="57" xfId="0" applyNumberFormat="1" applyFont="1" applyFill="1" applyBorder="1" applyAlignment="1">
      <alignment horizontal="center"/>
    </xf>
    <xf numFmtId="0" fontId="27" fillId="12" borderId="73" xfId="0" applyFont="1" applyFill="1" applyBorder="1" applyAlignment="1">
      <alignment horizontal="center"/>
    </xf>
    <xf numFmtId="0" fontId="97" fillId="9" borderId="74" xfId="0" applyFont="1" applyFill="1" applyBorder="1" applyAlignment="1">
      <alignment horizontal="center"/>
    </xf>
    <xf numFmtId="0" fontId="97" fillId="9" borderId="36" xfId="0" applyFont="1" applyFill="1" applyBorder="1" applyAlignment="1">
      <alignment horizontal="center"/>
    </xf>
    <xf numFmtId="0" fontId="97" fillId="12" borderId="73" xfId="0" applyFont="1" applyFill="1" applyBorder="1" applyAlignment="1">
      <alignment horizontal="center"/>
    </xf>
    <xf numFmtId="165" fontId="27" fillId="12" borderId="73" xfId="0" applyNumberFormat="1" applyFont="1" applyFill="1" applyBorder="1" applyAlignment="1">
      <alignment horizontal="center"/>
    </xf>
    <xf numFmtId="0" fontId="60" fillId="44" borderId="15" xfId="0" applyFont="1" applyFill="1" applyBorder="1"/>
    <xf numFmtId="0" fontId="31" fillId="0" borderId="59" xfId="0" applyFont="1" applyBorder="1" applyAlignment="1">
      <alignment horizontal="center"/>
    </xf>
    <xf numFmtId="0" fontId="0" fillId="12" borderId="73" xfId="0" applyFill="1" applyBorder="1" applyAlignment="1">
      <alignment horizontal="center"/>
    </xf>
    <xf numFmtId="0" fontId="154" fillId="36" borderId="69" xfId="0" applyFont="1" applyFill="1" applyBorder="1" applyAlignment="1">
      <alignment horizontal="center"/>
    </xf>
    <xf numFmtId="0" fontId="138" fillId="36" borderId="69" xfId="0" applyFont="1" applyFill="1" applyBorder="1" applyAlignment="1">
      <alignment horizontal="center"/>
    </xf>
    <xf numFmtId="2" fontId="138" fillId="36" borderId="69" xfId="0" applyNumberFormat="1" applyFont="1" applyFill="1" applyBorder="1" applyAlignment="1">
      <alignment horizontal="center"/>
    </xf>
    <xf numFmtId="1" fontId="154" fillId="36" borderId="69" xfId="0" applyNumberFormat="1" applyFont="1" applyFill="1" applyBorder="1" applyAlignment="1">
      <alignment horizontal="center"/>
    </xf>
    <xf numFmtId="0" fontId="2" fillId="29" borderId="48" xfId="0" applyFont="1" applyFill="1" applyBorder="1" applyAlignment="1">
      <alignment horizontal="center"/>
    </xf>
    <xf numFmtId="0" fontId="46" fillId="0" borderId="53" xfId="0" applyFont="1" applyBorder="1"/>
    <xf numFmtId="0" fontId="72" fillId="0" borderId="57" xfId="0" applyFont="1" applyBorder="1" applyAlignment="1">
      <alignment horizontal="center"/>
    </xf>
    <xf numFmtId="0" fontId="31" fillId="0" borderId="55" xfId="0" applyFont="1" applyFill="1" applyBorder="1"/>
    <xf numFmtId="0" fontId="31" fillId="9" borderId="58" xfId="0" applyFont="1" applyFill="1" applyBorder="1" applyAlignment="1">
      <alignment horizontal="center"/>
    </xf>
    <xf numFmtId="2" fontId="46" fillId="8" borderId="66" xfId="0" applyNumberFormat="1" applyFont="1" applyFill="1" applyBorder="1" applyAlignment="1">
      <alignment horizontal="center"/>
    </xf>
    <xf numFmtId="165" fontId="46" fillId="8" borderId="66" xfId="0" applyNumberFormat="1" applyFont="1" applyFill="1" applyBorder="1" applyAlignment="1">
      <alignment horizontal="center"/>
    </xf>
    <xf numFmtId="0" fontId="0" fillId="0" borderId="26" xfId="0" applyFill="1" applyBorder="1"/>
    <xf numFmtId="2" fontId="0" fillId="0" borderId="57" xfId="0" applyNumberFormat="1" applyFill="1" applyBorder="1"/>
    <xf numFmtId="0" fontId="46" fillId="0" borderId="55" xfId="0" applyFont="1" applyFill="1" applyBorder="1" applyAlignment="1">
      <alignment horizontal="center"/>
    </xf>
    <xf numFmtId="0" fontId="70" fillId="0" borderId="56" xfId="0" applyFont="1" applyFill="1" applyBorder="1" applyAlignment="1">
      <alignment horizontal="center"/>
    </xf>
    <xf numFmtId="0" fontId="0" fillId="0" borderId="1" xfId="0" applyFill="1" applyBorder="1"/>
    <xf numFmtId="0" fontId="46" fillId="0" borderId="22" xfId="0" applyFont="1" applyFill="1" applyBorder="1" applyAlignment="1">
      <alignment horizontal="center"/>
    </xf>
    <xf numFmtId="0" fontId="0" fillId="0" borderId="4" xfId="0" applyFill="1" applyBorder="1"/>
    <xf numFmtId="0" fontId="2" fillId="29" borderId="46" xfId="0" applyFont="1" applyFill="1" applyBorder="1" applyAlignment="1">
      <alignment horizontal="center"/>
    </xf>
    <xf numFmtId="0" fontId="0" fillId="0" borderId="4" xfId="0" applyBorder="1"/>
    <xf numFmtId="0" fontId="0" fillId="14" borderId="83" xfId="0" applyFill="1" applyBorder="1"/>
    <xf numFmtId="0" fontId="117" fillId="0" borderId="60" xfId="0" applyFont="1" applyBorder="1" applyAlignment="1">
      <alignment horizontal="center"/>
    </xf>
    <xf numFmtId="0" fontId="0" fillId="14" borderId="65" xfId="0" applyFill="1" applyBorder="1"/>
    <xf numFmtId="0" fontId="31" fillId="0" borderId="60" xfId="0" applyFont="1" applyBorder="1"/>
    <xf numFmtId="0" fontId="70" fillId="14" borderId="62" xfId="0" applyFont="1" applyFill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70" fillId="14" borderId="72" xfId="0" applyFont="1" applyFill="1" applyBorder="1" applyAlignment="1">
      <alignment horizontal="center"/>
    </xf>
    <xf numFmtId="0" fontId="27" fillId="14" borderId="68" xfId="0" applyFont="1" applyFill="1" applyBorder="1"/>
    <xf numFmtId="0" fontId="70" fillId="14" borderId="68" xfId="0" applyFont="1" applyFill="1" applyBorder="1" applyAlignment="1">
      <alignment horizontal="center"/>
    </xf>
    <xf numFmtId="0" fontId="72" fillId="8" borderId="69" xfId="0" applyFont="1" applyFill="1" applyBorder="1" applyAlignment="1">
      <alignment horizontal="center"/>
    </xf>
    <xf numFmtId="0" fontId="42" fillId="8" borderId="74" xfId="0" applyFont="1" applyFill="1" applyBorder="1" applyAlignment="1">
      <alignment horizontal="center"/>
    </xf>
    <xf numFmtId="0" fontId="27" fillId="14" borderId="69" xfId="0" applyFont="1" applyFill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2" fillId="8" borderId="75" xfId="0" applyFont="1" applyFill="1" applyBorder="1" applyAlignment="1">
      <alignment horizontal="center"/>
    </xf>
    <xf numFmtId="0" fontId="72" fillId="29" borderId="75" xfId="0" applyFont="1" applyFill="1" applyBorder="1" applyAlignment="1">
      <alignment horizontal="center"/>
    </xf>
    <xf numFmtId="0" fontId="72" fillId="14" borderId="75" xfId="0" applyFont="1" applyFill="1" applyBorder="1" applyAlignment="1">
      <alignment horizontal="center"/>
    </xf>
    <xf numFmtId="0" fontId="72" fillId="14" borderId="78" xfId="0" applyFont="1" applyFill="1" applyBorder="1" applyAlignment="1">
      <alignment horizontal="center"/>
    </xf>
    <xf numFmtId="0" fontId="72" fillId="14" borderId="17" xfId="0" applyFont="1" applyFill="1" applyBorder="1" applyAlignment="1">
      <alignment horizontal="center"/>
    </xf>
    <xf numFmtId="0" fontId="116" fillId="0" borderId="1" xfId="0" applyFont="1" applyBorder="1" applyAlignment="1">
      <alignment horizontal="center"/>
    </xf>
    <xf numFmtId="0" fontId="116" fillId="8" borderId="74" xfId="0" applyFont="1" applyFill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55" fillId="44" borderId="41" xfId="0" applyFont="1" applyFill="1" applyBorder="1"/>
    <xf numFmtId="0" fontId="31" fillId="12" borderId="58" xfId="0" applyFont="1" applyFill="1" applyBorder="1" applyAlignment="1">
      <alignment horizontal="center"/>
    </xf>
    <xf numFmtId="0" fontId="46" fillId="12" borderId="58" xfId="0" applyFont="1" applyFill="1" applyBorder="1" applyAlignment="1">
      <alignment horizontal="center"/>
    </xf>
    <xf numFmtId="2" fontId="27" fillId="12" borderId="31" xfId="0" applyNumberFormat="1" applyFont="1" applyFill="1" applyBorder="1" applyAlignment="1">
      <alignment horizontal="center"/>
    </xf>
    <xf numFmtId="0" fontId="70" fillId="12" borderId="31" xfId="0" applyFont="1" applyFill="1" applyBorder="1" applyAlignment="1">
      <alignment horizontal="center"/>
    </xf>
    <xf numFmtId="0" fontId="60" fillId="19" borderId="15" xfId="0" applyFont="1" applyFill="1" applyBorder="1"/>
    <xf numFmtId="0" fontId="0" fillId="9" borderId="73" xfId="0" applyFill="1" applyBorder="1" applyAlignment="1">
      <alignment horizontal="center"/>
    </xf>
    <xf numFmtId="0" fontId="97" fillId="9" borderId="73" xfId="0" applyFont="1" applyFill="1" applyBorder="1" applyAlignment="1">
      <alignment horizontal="center"/>
    </xf>
    <xf numFmtId="165" fontId="69" fillId="36" borderId="71" xfId="0" applyNumberFormat="1" applyFont="1" applyFill="1" applyBorder="1" applyAlignment="1">
      <alignment horizontal="center"/>
    </xf>
    <xf numFmtId="2" fontId="46" fillId="0" borderId="76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97" fillId="9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46" fillId="0" borderId="58" xfId="0" applyNumberFormat="1" applyFont="1" applyBorder="1" applyAlignment="1">
      <alignment horizontal="center"/>
    </xf>
    <xf numFmtId="2" fontId="70" fillId="0" borderId="31" xfId="0" applyNumberFormat="1" applyFont="1" applyBorder="1" applyAlignment="1">
      <alignment horizontal="center"/>
    </xf>
    <xf numFmtId="165" fontId="70" fillId="0" borderId="31" xfId="0" applyNumberFormat="1" applyFont="1" applyBorder="1" applyAlignment="1">
      <alignment horizontal="center"/>
    </xf>
    <xf numFmtId="0" fontId="6" fillId="44" borderId="48" xfId="0" applyFont="1" applyFill="1" applyBorder="1"/>
    <xf numFmtId="0" fontId="27" fillId="9" borderId="73" xfId="0" applyFont="1" applyFill="1" applyBorder="1" applyAlignment="1">
      <alignment horizontal="center"/>
    </xf>
    <xf numFmtId="2" fontId="0" fillId="9" borderId="73" xfId="0" applyNumberFormat="1" applyFill="1" applyBorder="1"/>
    <xf numFmtId="165" fontId="27" fillId="9" borderId="73" xfId="0" applyNumberFormat="1" applyFont="1" applyFill="1" applyBorder="1" applyAlignment="1">
      <alignment horizontal="center"/>
    </xf>
    <xf numFmtId="0" fontId="0" fillId="9" borderId="73" xfId="0" applyFill="1" applyBorder="1"/>
    <xf numFmtId="0" fontId="72" fillId="12" borderId="58" xfId="0" applyFont="1" applyFill="1" applyBorder="1" applyAlignment="1">
      <alignment horizontal="center"/>
    </xf>
    <xf numFmtId="0" fontId="116" fillId="12" borderId="58" xfId="0" applyFont="1" applyFill="1" applyBorder="1" applyAlignment="1">
      <alignment horizontal="center"/>
    </xf>
    <xf numFmtId="0" fontId="31" fillId="6" borderId="84" xfId="0" applyFont="1" applyFill="1" applyBorder="1"/>
    <xf numFmtId="2" fontId="46" fillId="8" borderId="30" xfId="0" applyNumberFormat="1" applyFont="1" applyFill="1" applyBorder="1" applyAlignment="1">
      <alignment horizontal="center"/>
    </xf>
    <xf numFmtId="2" fontId="91" fillId="9" borderId="78" xfId="0" applyNumberFormat="1" applyFont="1" applyFill="1" applyBorder="1" applyAlignment="1">
      <alignment horizontal="center"/>
    </xf>
    <xf numFmtId="2" fontId="46" fillId="8" borderId="85" xfId="0" applyNumberFormat="1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97" fillId="0" borderId="0" xfId="0" applyFont="1" applyBorder="1"/>
    <xf numFmtId="0" fontId="0" fillId="0" borderId="0" xfId="0" applyFont="1" applyBorder="1"/>
    <xf numFmtId="166" fontId="2" fillId="0" borderId="0" xfId="0" applyNumberFormat="1" applyFont="1" applyBorder="1" applyAlignment="1">
      <alignment horizontal="left"/>
    </xf>
    <xf numFmtId="2" fontId="74" fillId="0" borderId="0" xfId="0" applyNumberFormat="1" applyFont="1" applyBorder="1" applyAlignment="1">
      <alignment horizontal="left"/>
    </xf>
    <xf numFmtId="165" fontId="70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165" fontId="72" fillId="12" borderId="58" xfId="0" applyNumberFormat="1" applyFont="1" applyFill="1" applyBorder="1" applyAlignment="1">
      <alignment horizontal="center"/>
    </xf>
    <xf numFmtId="2" fontId="31" fillId="12" borderId="58" xfId="0" applyNumberFormat="1" applyFont="1" applyFill="1" applyBorder="1" applyAlignment="1">
      <alignment horizontal="center"/>
    </xf>
    <xf numFmtId="165" fontId="46" fillId="14" borderId="58" xfId="0" applyNumberFormat="1" applyFont="1" applyFill="1" applyBorder="1" applyAlignment="1">
      <alignment horizontal="center"/>
    </xf>
    <xf numFmtId="166" fontId="46" fillId="22" borderId="58" xfId="0" applyNumberFormat="1" applyFont="1" applyFill="1" applyBorder="1" applyAlignment="1">
      <alignment horizontal="center"/>
    </xf>
    <xf numFmtId="2" fontId="46" fillId="8" borderId="58" xfId="0" applyNumberFormat="1" applyFont="1" applyFill="1" applyBorder="1" applyAlignment="1">
      <alignment horizontal="center"/>
    </xf>
    <xf numFmtId="2" fontId="70" fillId="9" borderId="17" xfId="0" applyNumberFormat="1" applyFont="1" applyFill="1" applyBorder="1" applyAlignment="1">
      <alignment horizontal="center"/>
    </xf>
    <xf numFmtId="2" fontId="46" fillId="9" borderId="58" xfId="0" applyNumberFormat="1" applyFont="1" applyFill="1" applyBorder="1" applyAlignment="1">
      <alignment horizontal="center"/>
    </xf>
    <xf numFmtId="2" fontId="46" fillId="12" borderId="58" xfId="0" applyNumberFormat="1" applyFont="1" applyFill="1" applyBorder="1" applyAlignment="1">
      <alignment horizontal="center"/>
    </xf>
    <xf numFmtId="165" fontId="31" fillId="12" borderId="58" xfId="0" applyNumberFormat="1" applyFont="1" applyFill="1" applyBorder="1" applyAlignment="1">
      <alignment horizontal="center"/>
    </xf>
    <xf numFmtId="0" fontId="46" fillId="8" borderId="30" xfId="0" applyFont="1" applyFill="1" applyBorder="1" applyAlignment="1">
      <alignment horizontal="center"/>
    </xf>
    <xf numFmtId="2" fontId="6" fillId="6" borderId="30" xfId="0" applyNumberFormat="1" applyFont="1" applyFill="1" applyBorder="1"/>
    <xf numFmtId="0" fontId="69" fillId="36" borderId="57" xfId="0" applyFont="1" applyFill="1" applyBorder="1" applyAlignment="1">
      <alignment horizontal="center"/>
    </xf>
    <xf numFmtId="0" fontId="70" fillId="9" borderId="1" xfId="0" applyFont="1" applyFill="1" applyBorder="1" applyAlignment="1">
      <alignment horizontal="center"/>
    </xf>
    <xf numFmtId="2" fontId="70" fillId="0" borderId="52" xfId="0" applyNumberFormat="1" applyFont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27" fillId="9" borderId="42" xfId="0" applyFont="1" applyFill="1" applyBorder="1" applyAlignment="1">
      <alignment horizontal="center"/>
    </xf>
    <xf numFmtId="2" fontId="0" fillId="9" borderId="42" xfId="0" applyNumberFormat="1" applyFill="1" applyBorder="1"/>
    <xf numFmtId="165" fontId="27" fillId="9" borderId="42" xfId="0" applyNumberFormat="1" applyFont="1" applyFill="1" applyBorder="1" applyAlignment="1">
      <alignment horizontal="center"/>
    </xf>
    <xf numFmtId="0" fontId="0" fillId="9" borderId="42" xfId="0" applyFill="1" applyBorder="1"/>
    <xf numFmtId="165" fontId="70" fillId="12" borderId="31" xfId="0" applyNumberFormat="1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70" fillId="8" borderId="24" xfId="0" applyFont="1" applyFill="1" applyBorder="1" applyAlignment="1">
      <alignment horizontal="center"/>
    </xf>
    <xf numFmtId="0" fontId="20" fillId="25" borderId="83" xfId="0" applyFont="1" applyFill="1" applyBorder="1"/>
    <xf numFmtId="0" fontId="70" fillId="8" borderId="62" xfId="0" applyFont="1" applyFill="1" applyBorder="1" applyAlignment="1">
      <alignment horizontal="center"/>
    </xf>
    <xf numFmtId="0" fontId="46" fillId="8" borderId="85" xfId="0" applyFont="1" applyFill="1" applyBorder="1" applyAlignment="1">
      <alignment horizontal="center"/>
    </xf>
    <xf numFmtId="0" fontId="2" fillId="15" borderId="48" xfId="0" applyFont="1" applyFill="1" applyBorder="1" applyAlignment="1">
      <alignment horizontal="center"/>
    </xf>
    <xf numFmtId="0" fontId="6" fillId="19" borderId="41" xfId="0" applyFont="1" applyFill="1" applyBorder="1"/>
    <xf numFmtId="2" fontId="46" fillId="9" borderId="85" xfId="0" applyNumberFormat="1" applyFont="1" applyFill="1" applyBorder="1" applyAlignment="1">
      <alignment horizontal="center"/>
    </xf>
    <xf numFmtId="2" fontId="6" fillId="6" borderId="84" xfId="0" applyNumberFormat="1" applyFont="1" applyFill="1" applyBorder="1"/>
    <xf numFmtId="165" fontId="0" fillId="0" borderId="75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50" fillId="0" borderId="75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165" fontId="50" fillId="0" borderId="73" xfId="0" applyNumberFormat="1" applyFont="1" applyBorder="1" applyAlignment="1">
      <alignment horizontal="center"/>
    </xf>
    <xf numFmtId="165" fontId="50" fillId="0" borderId="61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left"/>
    </xf>
    <xf numFmtId="2" fontId="33" fillId="0" borderId="0" xfId="0" applyNumberFormat="1" applyFont="1" applyFill="1" applyBorder="1"/>
    <xf numFmtId="2" fontId="13" fillId="0" borderId="11" xfId="0" applyNumberFormat="1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4" fontId="51" fillId="0" borderId="77" xfId="0" applyNumberFormat="1" applyFont="1" applyBorder="1" applyAlignment="1">
      <alignment horizontal="center"/>
    </xf>
    <xf numFmtId="2" fontId="107" fillId="0" borderId="35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165" fontId="107" fillId="0" borderId="23" xfId="0" applyNumberFormat="1" applyFont="1" applyBorder="1" applyAlignment="1">
      <alignment horizontal="center"/>
    </xf>
    <xf numFmtId="168" fontId="0" fillId="0" borderId="0" xfId="0" applyNumberFormat="1" applyBorder="1"/>
    <xf numFmtId="166" fontId="106" fillId="0" borderId="36" xfId="0" applyNumberFormat="1" applyFont="1" applyBorder="1" applyAlignment="1">
      <alignment horizontal="center"/>
    </xf>
    <xf numFmtId="166" fontId="106" fillId="0" borderId="54" xfId="0" applyNumberFormat="1" applyFont="1" applyFill="1" applyBorder="1" applyAlignment="1">
      <alignment horizontal="center"/>
    </xf>
    <xf numFmtId="166" fontId="15" fillId="0" borderId="61" xfId="0" applyNumberFormat="1" applyFont="1" applyBorder="1" applyAlignment="1">
      <alignment horizontal="center"/>
    </xf>
    <xf numFmtId="2" fontId="15" fillId="0" borderId="75" xfId="0" applyNumberFormat="1" applyFont="1" applyBorder="1" applyAlignment="1">
      <alignment horizontal="center"/>
    </xf>
    <xf numFmtId="166" fontId="51" fillId="0" borderId="77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5" borderId="0" xfId="0" applyFont="1" applyFill="1"/>
    <xf numFmtId="0" fontId="6" fillId="19" borderId="66" xfId="0" applyFont="1" applyFill="1" applyBorder="1"/>
    <xf numFmtId="2" fontId="42" fillId="9" borderId="59" xfId="0" applyNumberFormat="1" applyFont="1" applyFill="1" applyBorder="1" applyAlignment="1">
      <alignment horizontal="center"/>
    </xf>
    <xf numFmtId="165" fontId="70" fillId="9" borderId="67" xfId="0" applyNumberFormat="1" applyFont="1" applyFill="1" applyBorder="1" applyAlignment="1">
      <alignment horizontal="center"/>
    </xf>
    <xf numFmtId="2" fontId="46" fillId="9" borderId="59" xfId="0" applyNumberFormat="1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0" fillId="0" borderId="76" xfId="0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165" fontId="0" fillId="0" borderId="78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50" fillId="0" borderId="29" xfId="0" applyNumberFormat="1" applyFont="1" applyBorder="1" applyAlignment="1">
      <alignment horizontal="center"/>
    </xf>
    <xf numFmtId="0" fontId="68" fillId="0" borderId="57" xfId="0" applyFont="1" applyBorder="1"/>
    <xf numFmtId="165" fontId="0" fillId="0" borderId="71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39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165" fontId="50" fillId="0" borderId="71" xfId="0" applyNumberFormat="1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165" fontId="50" fillId="0" borderId="57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2" fontId="39" fillId="0" borderId="77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54" xfId="0" applyNumberFormat="1" applyFont="1" applyBorder="1" applyAlignment="1">
      <alignment horizontal="center"/>
    </xf>
    <xf numFmtId="2" fontId="39" fillId="0" borderId="71" xfId="0" applyNumberFormat="1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165" fontId="50" fillId="0" borderId="77" xfId="0" applyNumberFormat="1" applyFont="1" applyBorder="1" applyAlignment="1">
      <alignment horizontal="center"/>
    </xf>
    <xf numFmtId="165" fontId="50" fillId="0" borderId="54" xfId="0" applyNumberFormat="1" applyFont="1" applyBorder="1" applyAlignment="1">
      <alignment horizontal="center"/>
    </xf>
    <xf numFmtId="2" fontId="50" fillId="0" borderId="57" xfId="0" applyNumberFormat="1" applyFont="1" applyBorder="1" applyAlignment="1">
      <alignment horizontal="center"/>
    </xf>
    <xf numFmtId="2" fontId="39" fillId="0" borderId="30" xfId="0" applyNumberFormat="1" applyFont="1" applyBorder="1" applyAlignment="1">
      <alignment horizontal="center"/>
    </xf>
    <xf numFmtId="0" fontId="60" fillId="0" borderId="44" xfId="0" applyFont="1" applyFill="1" applyBorder="1"/>
    <xf numFmtId="167" fontId="0" fillId="0" borderId="10" xfId="0" applyNumberFormat="1" applyBorder="1"/>
    <xf numFmtId="2" fontId="9" fillId="0" borderId="28" xfId="0" applyNumberFormat="1" applyFont="1" applyBorder="1" applyAlignment="1">
      <alignment horizontal="center" vertical="center"/>
    </xf>
    <xf numFmtId="0" fontId="151" fillId="0" borderId="25" xfId="0" applyFont="1" applyBorder="1"/>
    <xf numFmtId="2" fontId="9" fillId="0" borderId="7" xfId="0" applyNumberFormat="1" applyFont="1" applyBorder="1" applyAlignment="1">
      <alignment horizontal="center" vertical="center"/>
    </xf>
    <xf numFmtId="0" fontId="101" fillId="0" borderId="31" xfId="0" applyFont="1" applyBorder="1"/>
    <xf numFmtId="0" fontId="97" fillId="29" borderId="69" xfId="0" applyFont="1" applyFill="1" applyBorder="1" applyAlignment="1">
      <alignment horizontal="center"/>
    </xf>
    <xf numFmtId="0" fontId="97" fillId="14" borderId="69" xfId="0" applyFont="1" applyFill="1" applyBorder="1" applyAlignment="1">
      <alignment horizontal="center"/>
    </xf>
    <xf numFmtId="0" fontId="97" fillId="14" borderId="71" xfId="0" applyFont="1" applyFill="1" applyBorder="1" applyAlignment="1">
      <alignment horizontal="center"/>
    </xf>
    <xf numFmtId="166" fontId="2" fillId="0" borderId="33" xfId="0" applyNumberFormat="1" applyFont="1" applyBorder="1"/>
    <xf numFmtId="0" fontId="40" fillId="0" borderId="0" xfId="0" applyFont="1" applyAlignment="1">
      <alignment horizontal="left"/>
    </xf>
    <xf numFmtId="165" fontId="13" fillId="0" borderId="59" xfId="0" applyNumberFormat="1" applyFont="1" applyBorder="1" applyAlignment="1">
      <alignment horizontal="center"/>
    </xf>
    <xf numFmtId="165" fontId="13" fillId="0" borderId="73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left"/>
    </xf>
    <xf numFmtId="2" fontId="16" fillId="0" borderId="44" xfId="0" applyNumberFormat="1" applyFont="1" applyBorder="1" applyAlignment="1">
      <alignment horizontal="center"/>
    </xf>
    <xf numFmtId="166" fontId="106" fillId="0" borderId="77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" fillId="0" borderId="75" xfId="0" applyFont="1" applyBorder="1"/>
    <xf numFmtId="0" fontId="2" fillId="0" borderId="78" xfId="0" applyFont="1" applyFill="1" applyBorder="1"/>
    <xf numFmtId="0" fontId="2" fillId="0" borderId="78" xfId="0" applyFont="1" applyBorder="1"/>
    <xf numFmtId="166" fontId="15" fillId="0" borderId="69" xfId="0" applyNumberFormat="1" applyFont="1" applyBorder="1" applyAlignment="1">
      <alignment horizontal="center"/>
    </xf>
    <xf numFmtId="0" fontId="68" fillId="0" borderId="77" xfId="0" applyFont="1" applyFill="1" applyBorder="1"/>
    <xf numFmtId="0" fontId="2" fillId="0" borderId="11" xfId="0" applyFont="1" applyFill="1" applyBorder="1"/>
    <xf numFmtId="0" fontId="68" fillId="0" borderId="54" xfId="0" applyFont="1" applyFill="1" applyBorder="1"/>
    <xf numFmtId="1" fontId="20" fillId="0" borderId="51" xfId="0" applyNumberFormat="1" applyFont="1" applyBorder="1" applyAlignment="1">
      <alignment horizontal="center"/>
    </xf>
    <xf numFmtId="0" fontId="139" fillId="0" borderId="0" xfId="0" applyFont="1" applyBorder="1" applyAlignment="1">
      <alignment horizontal="right"/>
    </xf>
    <xf numFmtId="2" fontId="2" fillId="0" borderId="23" xfId="0" applyNumberFormat="1" applyFont="1" applyBorder="1" applyAlignment="1">
      <alignment horizontal="left"/>
    </xf>
    <xf numFmtId="2" fontId="16" fillId="0" borderId="54" xfId="0" applyNumberFormat="1" applyFont="1" applyFill="1" applyBorder="1" applyAlignment="1">
      <alignment horizontal="center"/>
    </xf>
    <xf numFmtId="164" fontId="51" fillId="0" borderId="50" xfId="0" applyNumberFormat="1" applyFont="1" applyBorder="1" applyAlignment="1">
      <alignment horizontal="left"/>
    </xf>
    <xf numFmtId="0" fontId="6" fillId="0" borderId="73" xfId="0" applyFont="1" applyFill="1" applyBorder="1"/>
    <xf numFmtId="0" fontId="141" fillId="0" borderId="77" xfId="0" applyFont="1" applyFill="1" applyBorder="1"/>
    <xf numFmtId="2" fontId="13" fillId="0" borderId="50" xfId="0" applyNumberFormat="1" applyFont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1" fontId="33" fillId="0" borderId="63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left"/>
    </xf>
    <xf numFmtId="0" fontId="61" fillId="0" borderId="41" xfId="0" applyFont="1" applyBorder="1"/>
    <xf numFmtId="2" fontId="13" fillId="0" borderId="66" xfId="0" applyNumberFormat="1" applyFont="1" applyFill="1" applyBorder="1" applyAlignment="1">
      <alignment horizontal="center"/>
    </xf>
    <xf numFmtId="2" fontId="13" fillId="0" borderId="73" xfId="0" applyNumberFormat="1" applyFont="1" applyFill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2" fontId="15" fillId="0" borderId="54" xfId="0" applyNumberFormat="1" applyFont="1" applyFill="1" applyBorder="1" applyAlignment="1">
      <alignment horizontal="center"/>
    </xf>
    <xf numFmtId="2" fontId="15" fillId="0" borderId="57" xfId="0" applyNumberFormat="1" applyFont="1" applyFill="1" applyBorder="1" applyAlignment="1">
      <alignment horizontal="center"/>
    </xf>
    <xf numFmtId="166" fontId="13" fillId="0" borderId="36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2" fontId="16" fillId="0" borderId="77" xfId="0" applyNumberFormat="1" applyFont="1" applyFill="1" applyBorder="1" applyAlignment="1">
      <alignment horizontal="center"/>
    </xf>
    <xf numFmtId="166" fontId="106" fillId="0" borderId="3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2" fontId="106" fillId="0" borderId="73" xfId="0" applyNumberFormat="1" applyFont="1" applyBorder="1" applyAlignment="1">
      <alignment horizontal="center"/>
    </xf>
    <xf numFmtId="2" fontId="15" fillId="0" borderId="73" xfId="0" applyNumberFormat="1" applyFont="1" applyFill="1" applyBorder="1" applyAlignment="1">
      <alignment horizontal="center"/>
    </xf>
    <xf numFmtId="2" fontId="106" fillId="0" borderId="73" xfId="0" applyNumberFormat="1" applyFont="1" applyFill="1" applyBorder="1" applyAlignment="1">
      <alignment horizontal="center"/>
    </xf>
    <xf numFmtId="2" fontId="13" fillId="0" borderId="77" xfId="0" applyNumberFormat="1" applyFont="1" applyFill="1" applyBorder="1" applyAlignment="1">
      <alignment horizontal="center"/>
    </xf>
    <xf numFmtId="2" fontId="16" fillId="0" borderId="71" xfId="0" applyNumberFormat="1" applyFont="1" applyFill="1" applyBorder="1" applyAlignment="1">
      <alignment horizontal="center"/>
    </xf>
    <xf numFmtId="2" fontId="15" fillId="0" borderId="77" xfId="0" applyNumberFormat="1" applyFont="1" applyFill="1" applyBorder="1" applyAlignment="1">
      <alignment horizontal="center"/>
    </xf>
    <xf numFmtId="2" fontId="106" fillId="0" borderId="77" xfId="0" applyNumberFormat="1" applyFont="1" applyFill="1" applyBorder="1" applyAlignment="1">
      <alignment horizontal="center"/>
    </xf>
    <xf numFmtId="2" fontId="15" fillId="0" borderId="71" xfId="0" applyNumberFormat="1" applyFont="1" applyFill="1" applyBorder="1" applyAlignment="1">
      <alignment horizontal="center"/>
    </xf>
    <xf numFmtId="165" fontId="15" fillId="0" borderId="77" xfId="0" applyNumberFormat="1" applyFont="1" applyFill="1" applyBorder="1" applyAlignment="1">
      <alignment horizontal="center"/>
    </xf>
    <xf numFmtId="165" fontId="15" fillId="0" borderId="73" xfId="0" applyNumberFormat="1" applyFont="1" applyFill="1" applyBorder="1" applyAlignment="1">
      <alignment horizontal="center"/>
    </xf>
    <xf numFmtId="0" fontId="141" fillId="0" borderId="73" xfId="0" applyFont="1" applyFill="1" applyBorder="1"/>
    <xf numFmtId="0" fontId="20" fillId="0" borderId="54" xfId="0" applyFont="1" applyFill="1" applyBorder="1" applyAlignment="1">
      <alignment horizontal="left"/>
    </xf>
    <xf numFmtId="0" fontId="31" fillId="0" borderId="54" xfId="0" applyFont="1" applyFill="1" applyBorder="1" applyAlignment="1">
      <alignment horizontal="left"/>
    </xf>
    <xf numFmtId="1" fontId="15" fillId="0" borderId="71" xfId="0" applyNumberFormat="1" applyFont="1" applyBorder="1" applyAlignment="1">
      <alignment horizontal="center"/>
    </xf>
    <xf numFmtId="0" fontId="147" fillId="0" borderId="54" xfId="0" applyFont="1" applyFill="1" applyBorder="1" applyAlignment="1">
      <alignment horizontal="left"/>
    </xf>
    <xf numFmtId="0" fontId="153" fillId="0" borderId="55" xfId="0" applyFont="1" applyBorder="1" applyAlignment="1">
      <alignment horizontal="left"/>
    </xf>
    <xf numFmtId="0" fontId="51" fillId="0" borderId="26" xfId="0" applyFont="1" applyBorder="1" applyAlignment="1">
      <alignment horizontal="right"/>
    </xf>
    <xf numFmtId="165" fontId="15" fillId="0" borderId="77" xfId="0" applyNumberFormat="1" applyFont="1" applyBorder="1" applyAlignment="1">
      <alignment horizontal="center"/>
    </xf>
    <xf numFmtId="0" fontId="31" fillId="0" borderId="77" xfId="0" applyFont="1" applyFill="1" applyBorder="1" applyAlignment="1">
      <alignment horizontal="left"/>
    </xf>
    <xf numFmtId="0" fontId="31" fillId="0" borderId="44" xfId="0" applyFont="1" applyFill="1" applyBorder="1" applyAlignment="1">
      <alignment horizontal="left"/>
    </xf>
    <xf numFmtId="0" fontId="2" fillId="0" borderId="49" xfId="0" applyFont="1" applyFill="1" applyBorder="1"/>
    <xf numFmtId="1" fontId="15" fillId="0" borderId="66" xfId="0" applyNumberFormat="1" applyFont="1" applyBorder="1" applyAlignment="1">
      <alignment horizontal="center"/>
    </xf>
    <xf numFmtId="165" fontId="16" fillId="0" borderId="71" xfId="0" applyNumberFormat="1" applyFont="1" applyBorder="1" applyAlignment="1">
      <alignment horizontal="center"/>
    </xf>
    <xf numFmtId="0" fontId="106" fillId="0" borderId="25" xfId="0" applyFont="1" applyBorder="1"/>
    <xf numFmtId="0" fontId="2" fillId="0" borderId="37" xfId="0" applyFont="1" applyFill="1" applyBorder="1"/>
    <xf numFmtId="0" fontId="60" fillId="0" borderId="77" xfId="0" applyFont="1" applyBorder="1"/>
    <xf numFmtId="0" fontId="68" fillId="0" borderId="44" xfId="0" applyFont="1" applyFill="1" applyBorder="1"/>
    <xf numFmtId="0" fontId="46" fillId="0" borderId="37" xfId="0" applyFont="1" applyFill="1" applyBorder="1"/>
    <xf numFmtId="0" fontId="67" fillId="0" borderId="77" xfId="0" applyFont="1" applyFill="1" applyBorder="1"/>
    <xf numFmtId="2" fontId="16" fillId="0" borderId="75" xfId="0" applyNumberFormat="1" applyFont="1" applyBorder="1" applyAlignment="1">
      <alignment horizontal="center"/>
    </xf>
    <xf numFmtId="0" fontId="50" fillId="0" borderId="54" xfId="0" applyFont="1" applyFill="1" applyBorder="1" applyAlignment="1">
      <alignment horizontal="left"/>
    </xf>
    <xf numFmtId="0" fontId="13" fillId="0" borderId="73" xfId="0" applyFont="1" applyFill="1" applyBorder="1"/>
    <xf numFmtId="0" fontId="31" fillId="0" borderId="77" xfId="0" applyFont="1" applyFill="1" applyBorder="1"/>
    <xf numFmtId="0" fontId="0" fillId="0" borderId="71" xfId="0" applyBorder="1" applyAlignment="1">
      <alignment horizontal="center"/>
    </xf>
    <xf numFmtId="165" fontId="15" fillId="0" borderId="54" xfId="0" applyNumberFormat="1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0" fillId="8" borderId="84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1" fontId="31" fillId="8" borderId="83" xfId="0" applyNumberFormat="1" applyFont="1" applyFill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6" fillId="0" borderId="7" xfId="0" applyFont="1" applyBorder="1"/>
    <xf numFmtId="0" fontId="6" fillId="0" borderId="69" xfId="0" applyFont="1" applyBorder="1"/>
    <xf numFmtId="0" fontId="135" fillId="0" borderId="69" xfId="0" applyFont="1" applyBorder="1"/>
    <xf numFmtId="0" fontId="6" fillId="0" borderId="65" xfId="0" applyFont="1" applyBorder="1"/>
    <xf numFmtId="0" fontId="43" fillId="0" borderId="56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9" fontId="6" fillId="8" borderId="9" xfId="0" applyNumberFormat="1" applyFont="1" applyFill="1" applyBorder="1" applyAlignment="1">
      <alignment horizontal="center"/>
    </xf>
    <xf numFmtId="0" fontId="43" fillId="0" borderId="78" xfId="0" applyFont="1" applyBorder="1" applyAlignment="1">
      <alignment horizontal="center"/>
    </xf>
    <xf numFmtId="2" fontId="43" fillId="0" borderId="36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166" fontId="43" fillId="0" borderId="0" xfId="0" applyNumberFormat="1" applyFont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9" fontId="119" fillId="0" borderId="36" xfId="0" applyNumberFormat="1" applyFont="1" applyBorder="1" applyAlignment="1">
      <alignment horizontal="left"/>
    </xf>
    <xf numFmtId="2" fontId="44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43" fillId="0" borderId="4" xfId="0" applyFont="1" applyBorder="1" applyAlignment="1">
      <alignment horizontal="left"/>
    </xf>
    <xf numFmtId="0" fontId="44" fillId="0" borderId="4" xfId="0" applyFont="1" applyBorder="1" applyAlignment="1">
      <alignment horizontal="left"/>
    </xf>
    <xf numFmtId="2" fontId="31" fillId="0" borderId="0" xfId="0" applyNumberFormat="1" applyFont="1" applyAlignment="1">
      <alignment horizontal="center"/>
    </xf>
    <xf numFmtId="2" fontId="0" fillId="0" borderId="74" xfId="0" applyNumberFormat="1" applyBorder="1" applyAlignment="1">
      <alignment horizontal="center"/>
    </xf>
    <xf numFmtId="0" fontId="31" fillId="0" borderId="71" xfId="0" applyFont="1" applyFill="1" applyBorder="1"/>
    <xf numFmtId="0" fontId="46" fillId="0" borderId="3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61" fillId="0" borderId="3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86" fillId="15" borderId="38" xfId="0" applyNumberFormat="1" applyFont="1" applyFill="1" applyBorder="1" applyAlignment="1">
      <alignment horizontal="center"/>
    </xf>
    <xf numFmtId="2" fontId="86" fillId="15" borderId="77" xfId="0" applyNumberFormat="1" applyFont="1" applyFill="1" applyBorder="1" applyAlignment="1">
      <alignment horizontal="center"/>
    </xf>
    <xf numFmtId="165" fontId="86" fillId="15" borderId="77" xfId="0" applyNumberFormat="1" applyFont="1" applyFill="1" applyBorder="1" applyAlignment="1">
      <alignment horizontal="center"/>
    </xf>
    <xf numFmtId="1" fontId="86" fillId="15" borderId="77" xfId="0" applyNumberFormat="1" applyFont="1" applyFill="1" applyBorder="1" applyAlignment="1">
      <alignment horizontal="center"/>
    </xf>
    <xf numFmtId="2" fontId="86" fillId="15" borderId="78" xfId="0" applyNumberFormat="1" applyFont="1" applyFill="1" applyBorder="1" applyAlignment="1">
      <alignment horizontal="center"/>
    </xf>
    <xf numFmtId="0" fontId="13" fillId="0" borderId="18" xfId="0" applyFont="1" applyBorder="1"/>
    <xf numFmtId="165" fontId="20" fillId="0" borderId="62" xfId="0" applyNumberFormat="1" applyFont="1" applyBorder="1" applyAlignment="1">
      <alignment horizontal="center"/>
    </xf>
    <xf numFmtId="0" fontId="150" fillId="0" borderId="61" xfId="0" applyFont="1" applyBorder="1"/>
    <xf numFmtId="164" fontId="51" fillId="0" borderId="50" xfId="0" applyNumberFormat="1" applyFont="1" applyBorder="1" applyAlignment="1">
      <alignment horizontal="right"/>
    </xf>
    <xf numFmtId="164" fontId="51" fillId="0" borderId="79" xfId="0" applyNumberFormat="1" applyFont="1" applyBorder="1" applyAlignment="1">
      <alignment horizontal="right"/>
    </xf>
    <xf numFmtId="0" fontId="13" fillId="0" borderId="61" xfId="0" applyFont="1" applyBorder="1"/>
    <xf numFmtId="0" fontId="106" fillId="0" borderId="64" xfId="0" applyFont="1" applyBorder="1" applyAlignment="1">
      <alignment horizontal="right"/>
    </xf>
    <xf numFmtId="0" fontId="113" fillId="0" borderId="53" xfId="0" applyFont="1" applyBorder="1" applyAlignment="1">
      <alignment horizontal="right"/>
    </xf>
    <xf numFmtId="0" fontId="113" fillId="0" borderId="33" xfId="0" applyFont="1" applyBorder="1" applyAlignment="1">
      <alignment horizontal="right"/>
    </xf>
    <xf numFmtId="164" fontId="13" fillId="0" borderId="53" xfId="0" applyNumberFormat="1" applyFont="1" applyBorder="1" applyAlignment="1">
      <alignment horizontal="right"/>
    </xf>
    <xf numFmtId="0" fontId="15" fillId="0" borderId="49" xfId="0" applyFont="1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2" fontId="16" fillId="0" borderId="54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16" fillId="0" borderId="49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66" fillId="0" borderId="1" xfId="0" applyNumberFormat="1" applyFont="1" applyBorder="1" applyAlignment="1">
      <alignment horizontal="center"/>
    </xf>
    <xf numFmtId="2" fontId="15" fillId="0" borderId="78" xfId="0" applyNumberFormat="1" applyFont="1" applyBorder="1" applyAlignment="1">
      <alignment horizontal="center"/>
    </xf>
    <xf numFmtId="0" fontId="15" fillId="0" borderId="56" xfId="0" applyFont="1" applyBorder="1" applyAlignment="1">
      <alignment horizontal="left"/>
    </xf>
    <xf numFmtId="164" fontId="156" fillId="0" borderId="64" xfId="0" applyNumberFormat="1" applyFont="1" applyBorder="1" applyAlignment="1">
      <alignment horizontal="right"/>
    </xf>
    <xf numFmtId="0" fontId="7" fillId="0" borderId="48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0" fillId="0" borderId="1" xfId="0" applyFont="1" applyBorder="1" applyAlignment="1">
      <alignment horizontal="center"/>
    </xf>
    <xf numFmtId="0" fontId="51" fillId="0" borderId="73" xfId="0" applyFont="1" applyFill="1" applyBorder="1"/>
    <xf numFmtId="0" fontId="2" fillId="0" borderId="68" xfId="0" applyFont="1" applyFill="1" applyBorder="1" applyAlignment="1">
      <alignment horizontal="center"/>
    </xf>
    <xf numFmtId="0" fontId="68" fillId="0" borderId="49" xfId="0" applyFont="1" applyBorder="1"/>
    <xf numFmtId="0" fontId="65" fillId="0" borderId="30" xfId="0" applyFont="1" applyBorder="1"/>
    <xf numFmtId="164" fontId="51" fillId="0" borderId="53" xfId="0" applyNumberFormat="1" applyFont="1" applyBorder="1" applyAlignment="1">
      <alignment horizontal="right"/>
    </xf>
    <xf numFmtId="0" fontId="31" fillId="0" borderId="57" xfId="0" applyFont="1" applyBorder="1" applyAlignment="1">
      <alignment horizontal="left"/>
    </xf>
    <xf numFmtId="164" fontId="155" fillId="0" borderId="50" xfId="0" applyNumberFormat="1" applyFont="1" applyBorder="1" applyAlignment="1">
      <alignment horizontal="right"/>
    </xf>
    <xf numFmtId="164" fontId="51" fillId="0" borderId="76" xfId="0" applyNumberFormat="1" applyFont="1" applyBorder="1" applyAlignment="1">
      <alignment horizontal="right"/>
    </xf>
    <xf numFmtId="0" fontId="31" fillId="0" borderId="72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66" fillId="0" borderId="54" xfId="0" applyFont="1" applyBorder="1" applyAlignment="1">
      <alignment horizontal="center"/>
    </xf>
    <xf numFmtId="0" fontId="106" fillId="0" borderId="50" xfId="0" applyFont="1" applyBorder="1" applyAlignment="1">
      <alignment horizontal="right"/>
    </xf>
    <xf numFmtId="0" fontId="153" fillId="0" borderId="53" xfId="0" applyFont="1" applyBorder="1" applyAlignment="1">
      <alignment horizontal="right"/>
    </xf>
    <xf numFmtId="0" fontId="155" fillId="0" borderId="50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153" fillId="0" borderId="33" xfId="0" applyFont="1" applyBorder="1" applyAlignment="1">
      <alignment horizontal="right"/>
    </xf>
    <xf numFmtId="0" fontId="78" fillId="0" borderId="54" xfId="0" applyFont="1" applyBorder="1" applyAlignment="1">
      <alignment horizontal="left"/>
    </xf>
    <xf numFmtId="2" fontId="18" fillId="2" borderId="75" xfId="0" applyNumberFormat="1" applyFont="1" applyFill="1" applyBorder="1" applyAlignment="1">
      <alignment horizontal="center"/>
    </xf>
    <xf numFmtId="165" fontId="18" fillId="2" borderId="73" xfId="0" applyNumberFormat="1" applyFont="1" applyFill="1" applyBorder="1" applyAlignment="1">
      <alignment horizontal="center"/>
    </xf>
    <xf numFmtId="1" fontId="18" fillId="2" borderId="73" xfId="0" applyNumberFormat="1" applyFont="1" applyFill="1" applyBorder="1" applyAlignment="1">
      <alignment horizontal="center"/>
    </xf>
    <xf numFmtId="1" fontId="36" fillId="2" borderId="73" xfId="0" applyNumberFormat="1" applyFont="1" applyFill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166" fontId="32" fillId="0" borderId="22" xfId="0" applyNumberFormat="1" applyFont="1" applyBorder="1" applyAlignment="1">
      <alignment horizontal="center" vertical="center"/>
    </xf>
    <xf numFmtId="0" fontId="97" fillId="0" borderId="0" xfId="0" applyFont="1"/>
    <xf numFmtId="166" fontId="97" fillId="0" borderId="0" xfId="0" applyNumberFormat="1" applyFont="1"/>
    <xf numFmtId="165" fontId="26" fillId="0" borderId="0" xfId="0" applyNumberFormat="1" applyFont="1" applyBorder="1" applyAlignment="1">
      <alignment horizontal="left"/>
    </xf>
    <xf numFmtId="2" fontId="97" fillId="0" borderId="0" xfId="0" applyNumberFormat="1" applyFont="1"/>
    <xf numFmtId="2" fontId="0" fillId="0" borderId="25" xfId="0" applyNumberFormat="1" applyBorder="1"/>
    <xf numFmtId="165" fontId="0" fillId="0" borderId="50" xfId="0" applyNumberFormat="1" applyBorder="1" applyAlignment="1">
      <alignment horizontal="center"/>
    </xf>
    <xf numFmtId="2" fontId="31" fillId="0" borderId="0" xfId="0" applyNumberFormat="1" applyFont="1" applyBorder="1"/>
    <xf numFmtId="0" fontId="147" fillId="0" borderId="22" xfId="0" applyFont="1" applyBorder="1" applyAlignment="1">
      <alignment horizontal="left"/>
    </xf>
    <xf numFmtId="0" fontId="147" fillId="0" borderId="59" xfId="0" applyFont="1" applyBorder="1" applyAlignment="1"/>
    <xf numFmtId="2" fontId="0" fillId="0" borderId="10" xfId="0" applyNumberFormat="1" applyBorder="1"/>
    <xf numFmtId="1" fontId="26" fillId="0" borderId="69" xfId="0" applyNumberFormat="1" applyFont="1" applyBorder="1" applyAlignment="1">
      <alignment horizontal="left"/>
    </xf>
    <xf numFmtId="0" fontId="2" fillId="0" borderId="6" xfId="0" applyFont="1" applyBorder="1"/>
    <xf numFmtId="165" fontId="70" fillId="0" borderId="28" xfId="0" applyNumberFormat="1" applyFont="1" applyBorder="1" applyAlignment="1">
      <alignment horizontal="left"/>
    </xf>
    <xf numFmtId="165" fontId="70" fillId="0" borderId="78" xfId="0" applyNumberFormat="1" applyFont="1" applyBorder="1" applyAlignment="1">
      <alignment horizontal="left"/>
    </xf>
    <xf numFmtId="0" fontId="2" fillId="0" borderId="81" xfId="0" applyFont="1" applyBorder="1"/>
    <xf numFmtId="165" fontId="70" fillId="0" borderId="61" xfId="0" applyNumberFormat="1" applyFont="1" applyBorder="1" applyAlignment="1">
      <alignment horizontal="left"/>
    </xf>
    <xf numFmtId="2" fontId="13" fillId="0" borderId="23" xfId="0" applyNumberFormat="1" applyFont="1" applyBorder="1" applyAlignment="1">
      <alignment horizontal="left"/>
    </xf>
    <xf numFmtId="0" fontId="46" fillId="0" borderId="58" xfId="0" applyFont="1" applyFill="1" applyBorder="1" applyAlignment="1">
      <alignment horizontal="left"/>
    </xf>
    <xf numFmtId="0" fontId="20" fillId="0" borderId="32" xfId="0" applyFont="1" applyBorder="1"/>
    <xf numFmtId="169" fontId="41" fillId="0" borderId="0" xfId="0" applyNumberFormat="1" applyFont="1" applyBorder="1"/>
    <xf numFmtId="0" fontId="139" fillId="0" borderId="73" xfId="0" applyFont="1" applyBorder="1" applyAlignment="1">
      <alignment horizontal="left"/>
    </xf>
    <xf numFmtId="0" fontId="43" fillId="0" borderId="80" xfId="0" applyFont="1" applyBorder="1" applyAlignment="1">
      <alignment horizontal="center"/>
    </xf>
    <xf numFmtId="0" fontId="2" fillId="0" borderId="55" xfId="0" applyFont="1" applyFill="1" applyBorder="1"/>
    <xf numFmtId="0" fontId="2" fillId="0" borderId="54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/>
    </xf>
    <xf numFmtId="164" fontId="13" fillId="0" borderId="79" xfId="0" applyNumberFormat="1" applyFont="1" applyBorder="1" applyAlignment="1">
      <alignment horizontal="left"/>
    </xf>
    <xf numFmtId="0" fontId="13" fillId="0" borderId="79" xfId="0" applyFont="1" applyFill="1" applyBorder="1" applyAlignment="1">
      <alignment horizontal="left"/>
    </xf>
    <xf numFmtId="0" fontId="13" fillId="0" borderId="79" xfId="0" applyFont="1" applyBorder="1"/>
    <xf numFmtId="166" fontId="26" fillId="0" borderId="71" xfId="0" applyNumberFormat="1" applyFont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60" fillId="0" borderId="8" xfId="0" applyFont="1" applyBorder="1" applyAlignment="1">
      <alignment horizontal="center"/>
    </xf>
    <xf numFmtId="2" fontId="18" fillId="2" borderId="69" xfId="0" applyNumberFormat="1" applyFont="1" applyFill="1" applyBorder="1" applyAlignment="1">
      <alignment horizontal="center"/>
    </xf>
    <xf numFmtId="2" fontId="13" fillId="0" borderId="65" xfId="0" applyNumberFormat="1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2" fontId="0" fillId="0" borderId="25" xfId="0" applyNumberFormat="1" applyBorder="1" applyAlignment="1">
      <alignment horizontal="center"/>
    </xf>
    <xf numFmtId="0" fontId="0" fillId="0" borderId="79" xfId="0" applyBorder="1" applyAlignment="1">
      <alignment horizontal="left"/>
    </xf>
    <xf numFmtId="0" fontId="68" fillId="0" borderId="62" xfId="0" applyFont="1" applyFill="1" applyBorder="1" applyAlignment="1">
      <alignment horizontal="center"/>
    </xf>
    <xf numFmtId="0" fontId="2" fillId="0" borderId="83" xfId="0" applyFont="1" applyFill="1" applyBorder="1"/>
    <xf numFmtId="167" fontId="0" fillId="0" borderId="0" xfId="0" applyNumberFormat="1" applyAlignment="1">
      <alignment horizontal="left"/>
    </xf>
    <xf numFmtId="2" fontId="106" fillId="0" borderId="77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2" fontId="15" fillId="0" borderId="69" xfId="0" applyNumberFormat="1" applyFont="1" applyBorder="1" applyAlignment="1">
      <alignment horizontal="center"/>
    </xf>
    <xf numFmtId="0" fontId="2" fillId="0" borderId="36" xfId="0" applyFont="1" applyFill="1" applyBorder="1"/>
    <xf numFmtId="0" fontId="2" fillId="0" borderId="1" xfId="0" applyFont="1" applyFill="1" applyBorder="1"/>
    <xf numFmtId="164" fontId="51" fillId="0" borderId="33" xfId="0" applyNumberFormat="1" applyFont="1" applyBorder="1" applyAlignment="1">
      <alignment horizontal="right"/>
    </xf>
    <xf numFmtId="164" fontId="13" fillId="0" borderId="55" xfId="0" applyNumberFormat="1" applyFont="1" applyBorder="1" applyAlignment="1">
      <alignment horizontal="right"/>
    </xf>
    <xf numFmtId="165" fontId="16" fillId="0" borderId="54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165" fontId="66" fillId="0" borderId="66" xfId="0" applyNumberFormat="1" applyFont="1" applyFill="1" applyBorder="1" applyAlignment="1">
      <alignment horizontal="center"/>
    </xf>
    <xf numFmtId="165" fontId="66" fillId="0" borderId="73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left"/>
    </xf>
    <xf numFmtId="2" fontId="157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0" fontId="115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65" fillId="0" borderId="59" xfId="0" applyFont="1" applyBorder="1"/>
    <xf numFmtId="2" fontId="43" fillId="0" borderId="0" xfId="0" applyNumberFormat="1" applyFont="1" applyAlignment="1">
      <alignment horizontal="center"/>
    </xf>
    <xf numFmtId="0" fontId="102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9" fillId="0" borderId="37" xfId="0" applyFont="1" applyFill="1" applyBorder="1"/>
    <xf numFmtId="2" fontId="7" fillId="0" borderId="3" xfId="0" applyNumberFormat="1" applyFont="1" applyFill="1" applyBorder="1" applyAlignment="1">
      <alignment horizontal="left"/>
    </xf>
    <xf numFmtId="2" fontId="71" fillId="0" borderId="19" xfId="0" applyNumberFormat="1" applyFont="1" applyFill="1" applyBorder="1" applyAlignment="1">
      <alignment horizontal="left"/>
    </xf>
    <xf numFmtId="0" fontId="46" fillId="0" borderId="81" xfId="0" applyFont="1" applyFill="1" applyBorder="1" applyAlignment="1">
      <alignment horizontal="left"/>
    </xf>
    <xf numFmtId="0" fontId="13" fillId="0" borderId="73" xfId="0" applyFont="1" applyFill="1" applyBorder="1" applyAlignment="1">
      <alignment horizontal="left"/>
    </xf>
    <xf numFmtId="0" fontId="75" fillId="0" borderId="75" xfId="0" applyFont="1" applyFill="1" applyBorder="1" applyAlignment="1">
      <alignment horizontal="left"/>
    </xf>
    <xf numFmtId="0" fontId="20" fillId="0" borderId="60" xfId="0" applyFont="1" applyFill="1" applyBorder="1"/>
    <xf numFmtId="0" fontId="70" fillId="0" borderId="0" xfId="0" applyFont="1" applyFill="1" applyAlignment="1">
      <alignment horizontal="center"/>
    </xf>
    <xf numFmtId="0" fontId="97" fillId="0" borderId="0" xfId="0" applyFont="1" applyFill="1" applyBorder="1"/>
    <xf numFmtId="166" fontId="97" fillId="0" borderId="0" xfId="0" applyNumberFormat="1" applyFont="1" applyFill="1" applyBorder="1"/>
    <xf numFmtId="0" fontId="0" fillId="0" borderId="19" xfId="0" applyFill="1" applyBorder="1" applyAlignment="1">
      <alignment horizontal="right"/>
    </xf>
    <xf numFmtId="0" fontId="20" fillId="0" borderId="5" xfId="0" applyFont="1" applyFill="1" applyBorder="1"/>
    <xf numFmtId="0" fontId="20" fillId="0" borderId="66" xfId="0" applyFont="1" applyFill="1" applyBorder="1"/>
    <xf numFmtId="49" fontId="13" fillId="0" borderId="59" xfId="0" applyNumberFormat="1" applyFont="1" applyBorder="1" applyAlignment="1">
      <alignment horizontal="right"/>
    </xf>
    <xf numFmtId="2" fontId="104" fillId="0" borderId="0" xfId="0" applyNumberFormat="1" applyFont="1" applyFill="1" applyBorder="1" applyAlignment="1">
      <alignment horizontal="center"/>
    </xf>
    <xf numFmtId="166" fontId="104" fillId="0" borderId="0" xfId="0" applyNumberFormat="1" applyFont="1" applyFill="1" applyBorder="1" applyAlignment="1">
      <alignment horizontal="center"/>
    </xf>
    <xf numFmtId="167" fontId="104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168" fontId="104" fillId="0" borderId="0" xfId="0" applyNumberFormat="1" applyFont="1" applyFill="1" applyBorder="1" applyAlignment="1">
      <alignment horizontal="center"/>
    </xf>
    <xf numFmtId="0" fontId="100" fillId="0" borderId="0" xfId="0" applyFont="1" applyBorder="1"/>
    <xf numFmtId="2" fontId="105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167" fontId="55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/>
    </xf>
    <xf numFmtId="167" fontId="105" fillId="0" borderId="0" xfId="0" applyNumberFormat="1" applyFont="1" applyFill="1" applyBorder="1" applyAlignment="1">
      <alignment horizontal="center"/>
    </xf>
    <xf numFmtId="168" fontId="105" fillId="0" borderId="0" xfId="0" applyNumberFormat="1" applyFont="1" applyFill="1" applyBorder="1" applyAlignment="1">
      <alignment horizontal="center"/>
    </xf>
    <xf numFmtId="167" fontId="99" fillId="0" borderId="0" xfId="0" applyNumberFormat="1" applyFont="1" applyFill="1" applyBorder="1"/>
    <xf numFmtId="166" fontId="99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168" fontId="99" fillId="0" borderId="0" xfId="0" applyNumberFormat="1" applyFont="1" applyFill="1" applyBorder="1"/>
    <xf numFmtId="2" fontId="112" fillId="0" borderId="0" xfId="0" applyNumberFormat="1" applyFont="1" applyFill="1" applyBorder="1" applyAlignment="1">
      <alignment horizontal="center"/>
    </xf>
    <xf numFmtId="2" fontId="105" fillId="0" borderId="0" xfId="0" applyNumberFormat="1" applyFont="1" applyFill="1" applyBorder="1"/>
    <xf numFmtId="2" fontId="31" fillId="0" borderId="76" xfId="0" applyNumberFormat="1" applyFont="1" applyBorder="1"/>
    <xf numFmtId="0" fontId="66" fillId="0" borderId="59" xfId="0" applyFont="1" applyBorder="1" applyAlignment="1">
      <alignment horizontal="center"/>
    </xf>
    <xf numFmtId="166" fontId="13" fillId="0" borderId="76" xfId="0" applyNumberFormat="1" applyFont="1" applyBorder="1" applyAlignment="1">
      <alignment horizontal="center"/>
    </xf>
    <xf numFmtId="166" fontId="15" fillId="0" borderId="66" xfId="0" applyNumberFormat="1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6" fillId="0" borderId="25" xfId="0" applyFont="1" applyBorder="1"/>
    <xf numFmtId="0" fontId="96" fillId="0" borderId="59" xfId="0" applyFont="1" applyBorder="1"/>
    <xf numFmtId="0" fontId="49" fillId="0" borderId="5" xfId="0" applyFont="1" applyBorder="1"/>
    <xf numFmtId="0" fontId="9" fillId="0" borderId="85" xfId="0" applyFont="1" applyBorder="1"/>
    <xf numFmtId="0" fontId="20" fillId="0" borderId="86" xfId="0" applyFont="1" applyBorder="1"/>
    <xf numFmtId="0" fontId="60" fillId="0" borderId="44" xfId="0" applyFont="1" applyBorder="1"/>
    <xf numFmtId="2" fontId="5" fillId="0" borderId="10" xfId="0" applyNumberFormat="1" applyFont="1" applyBorder="1" applyAlignment="1">
      <alignment horizontal="left"/>
    </xf>
    <xf numFmtId="2" fontId="98" fillId="0" borderId="14" xfId="0" applyNumberFormat="1" applyFont="1" applyBorder="1" applyAlignment="1">
      <alignment horizontal="left"/>
    </xf>
    <xf numFmtId="0" fontId="69" fillId="0" borderId="62" xfId="0" applyFont="1" applyFill="1" applyBorder="1" applyAlignment="1">
      <alignment horizontal="left"/>
    </xf>
    <xf numFmtId="2" fontId="70" fillId="0" borderId="71" xfId="0" applyNumberFormat="1" applyFont="1" applyBorder="1" applyAlignment="1">
      <alignment horizontal="left"/>
    </xf>
    <xf numFmtId="165" fontId="70" fillId="0" borderId="69" xfId="0" applyNumberFormat="1" applyFont="1" applyBorder="1" applyAlignment="1">
      <alignment horizontal="left"/>
    </xf>
    <xf numFmtId="0" fontId="72" fillId="0" borderId="41" xfId="0" applyFont="1" applyBorder="1"/>
    <xf numFmtId="0" fontId="44" fillId="0" borderId="3" xfId="0" applyFont="1" applyBorder="1"/>
    <xf numFmtId="0" fontId="9" fillId="0" borderId="81" xfId="0" applyFont="1" applyBorder="1"/>
    <xf numFmtId="0" fontId="158" fillId="0" borderId="59" xfId="0" applyFont="1" applyBorder="1"/>
    <xf numFmtId="0" fontId="159" fillId="0" borderId="59" xfId="0" applyFont="1" applyBorder="1"/>
    <xf numFmtId="2" fontId="70" fillId="0" borderId="69" xfId="0" applyNumberFormat="1" applyFont="1" applyBorder="1" applyAlignment="1">
      <alignment horizontal="left"/>
    </xf>
    <xf numFmtId="0" fontId="160" fillId="0" borderId="25" xfId="0" applyFont="1" applyBorder="1"/>
    <xf numFmtId="0" fontId="101" fillId="0" borderId="66" xfId="0" applyFont="1" applyBorder="1"/>
    <xf numFmtId="0" fontId="110" fillId="0" borderId="22" xfId="0" applyFont="1" applyBorder="1"/>
    <xf numFmtId="0" fontId="59" fillId="0" borderId="59" xfId="0" applyFont="1" applyBorder="1"/>
    <xf numFmtId="0" fontId="110" fillId="0" borderId="60" xfId="0" applyFont="1" applyBorder="1"/>
    <xf numFmtId="0" fontId="0" fillId="0" borderId="62" xfId="0" applyBorder="1"/>
    <xf numFmtId="0" fontId="41" fillId="0" borderId="54" xfId="0" applyFont="1" applyBorder="1"/>
    <xf numFmtId="0" fontId="96" fillId="0" borderId="60" xfId="0" applyFont="1" applyBorder="1"/>
    <xf numFmtId="0" fontId="20" fillId="0" borderId="65" xfId="0" applyFont="1" applyBorder="1"/>
    <xf numFmtId="0" fontId="2" fillId="0" borderId="65" xfId="0" applyFont="1" applyBorder="1"/>
    <xf numFmtId="0" fontId="160" fillId="0" borderId="76" xfId="0" applyFont="1" applyBorder="1"/>
    <xf numFmtId="0" fontId="42" fillId="0" borderId="37" xfId="0" applyFont="1" applyBorder="1" applyAlignment="1">
      <alignment horizontal="left"/>
    </xf>
    <xf numFmtId="0" fontId="42" fillId="0" borderId="81" xfId="0" applyFont="1" applyBorder="1" applyAlignment="1">
      <alignment horizontal="left"/>
    </xf>
    <xf numFmtId="0" fontId="60" fillId="0" borderId="36" xfId="0" applyFont="1" applyBorder="1"/>
    <xf numFmtId="0" fontId="60" fillId="0" borderId="54" xfId="0" applyFont="1" applyBorder="1"/>
    <xf numFmtId="166" fontId="2" fillId="0" borderId="23" xfId="0" applyNumberFormat="1" applyFont="1" applyBorder="1" applyAlignment="1">
      <alignment horizontal="left"/>
    </xf>
    <xf numFmtId="2" fontId="74" fillId="0" borderId="24" xfId="0" applyNumberFormat="1" applyFont="1" applyBorder="1" applyAlignment="1">
      <alignment horizontal="left"/>
    </xf>
    <xf numFmtId="0" fontId="0" fillId="0" borderId="55" xfId="0" applyFont="1" applyBorder="1"/>
    <xf numFmtId="0" fontId="0" fillId="0" borderId="59" xfId="0" applyFont="1" applyBorder="1"/>
    <xf numFmtId="0" fontId="77" fillId="0" borderId="75" xfId="0" applyFont="1" applyBorder="1" applyAlignment="1">
      <alignment horizontal="left"/>
    </xf>
    <xf numFmtId="0" fontId="96" fillId="0" borderId="0" xfId="0" applyFont="1" applyBorder="1"/>
    <xf numFmtId="0" fontId="41" fillId="0" borderId="38" xfId="0" applyFont="1" applyBorder="1"/>
    <xf numFmtId="0" fontId="69" fillId="0" borderId="80" xfId="0" applyFont="1" applyBorder="1" applyAlignment="1">
      <alignment horizontal="left"/>
    </xf>
    <xf numFmtId="0" fontId="114" fillId="0" borderId="73" xfId="0" applyFont="1" applyBorder="1"/>
    <xf numFmtId="0" fontId="96" fillId="0" borderId="73" xfId="0" applyFont="1" applyBorder="1"/>
    <xf numFmtId="0" fontId="41" fillId="0" borderId="61" xfId="0" applyFont="1" applyBorder="1"/>
    <xf numFmtId="0" fontId="70" fillId="0" borderId="10" xfId="0" applyFont="1" applyFill="1" applyBorder="1" applyAlignment="1">
      <alignment horizontal="center"/>
    </xf>
    <xf numFmtId="0" fontId="0" fillId="0" borderId="39" xfId="0" applyBorder="1"/>
    <xf numFmtId="0" fontId="26" fillId="0" borderId="34" xfId="0" applyFont="1" applyFill="1" applyBorder="1" applyAlignment="1">
      <alignment horizontal="left"/>
    </xf>
    <xf numFmtId="0" fontId="110" fillId="0" borderId="25" xfId="0" applyFont="1" applyBorder="1"/>
    <xf numFmtId="0" fontId="161" fillId="0" borderId="25" xfId="0" applyFont="1" applyBorder="1"/>
    <xf numFmtId="0" fontId="114" fillId="0" borderId="64" xfId="0" applyFont="1" applyBorder="1"/>
    <xf numFmtId="0" fontId="162" fillId="0" borderId="79" xfId="0" applyFont="1" applyBorder="1"/>
    <xf numFmtId="0" fontId="97" fillId="0" borderId="72" xfId="0" applyFont="1" applyFill="1" applyBorder="1"/>
    <xf numFmtId="0" fontId="0" fillId="0" borderId="70" xfId="0" applyFill="1" applyBorder="1"/>
    <xf numFmtId="0" fontId="60" fillId="0" borderId="5" xfId="0" applyFont="1" applyBorder="1"/>
    <xf numFmtId="0" fontId="20" fillId="0" borderId="49" xfId="0" applyFont="1" applyFill="1" applyBorder="1"/>
    <xf numFmtId="0" fontId="41" fillId="0" borderId="30" xfId="0" applyFont="1" applyFill="1" applyBorder="1"/>
    <xf numFmtId="0" fontId="0" fillId="0" borderId="12" xfId="0" applyFill="1" applyBorder="1"/>
    <xf numFmtId="2" fontId="13" fillId="0" borderId="54" xfId="0" applyNumberFormat="1" applyFont="1" applyBorder="1" applyAlignment="1">
      <alignment horizontal="center"/>
    </xf>
    <xf numFmtId="0" fontId="5" fillId="0" borderId="25" xfId="0" applyFont="1" applyBorder="1"/>
    <xf numFmtId="2" fontId="13" fillId="0" borderId="73" xfId="0" applyNumberFormat="1" applyFont="1" applyBorder="1" applyAlignment="1">
      <alignment horizontal="left"/>
    </xf>
    <xf numFmtId="0" fontId="46" fillId="0" borderId="38" xfId="0" applyFont="1" applyBorder="1"/>
    <xf numFmtId="0" fontId="142" fillId="0" borderId="81" xfId="0" applyFont="1" applyBorder="1"/>
    <xf numFmtId="0" fontId="96" fillId="0" borderId="72" xfId="0" applyFont="1" applyBorder="1"/>
    <xf numFmtId="0" fontId="160" fillId="0" borderId="72" xfId="0" applyFont="1" applyBorder="1"/>
    <xf numFmtId="2" fontId="76" fillId="0" borderId="75" xfId="0" applyNumberFormat="1" applyFont="1" applyBorder="1" applyAlignment="1">
      <alignment horizontal="left"/>
    </xf>
    <xf numFmtId="2" fontId="20" fillId="0" borderId="25" xfId="0" applyNumberFormat="1" applyFont="1" applyBorder="1"/>
    <xf numFmtId="2" fontId="15" fillId="0" borderId="74" xfId="0" applyNumberFormat="1" applyFont="1" applyBorder="1" applyAlignment="1">
      <alignment horizontal="center"/>
    </xf>
    <xf numFmtId="165" fontId="15" fillId="0" borderId="66" xfId="0" applyNumberFormat="1" applyFont="1" applyBorder="1" applyAlignment="1">
      <alignment horizontal="center"/>
    </xf>
    <xf numFmtId="0" fontId="6" fillId="0" borderId="77" xfId="0" applyFont="1" applyFill="1" applyBorder="1"/>
    <xf numFmtId="0" fontId="7" fillId="0" borderId="18" xfId="0" applyFont="1" applyFill="1" applyBorder="1"/>
    <xf numFmtId="0" fontId="43" fillId="0" borderId="3" xfId="0" applyFont="1" applyFill="1" applyBorder="1"/>
    <xf numFmtId="0" fontId="7" fillId="0" borderId="33" xfId="0" applyFont="1" applyFill="1" applyBorder="1"/>
    <xf numFmtId="0" fontId="43" fillId="0" borderId="10" xfId="0" applyFont="1" applyFill="1" applyBorder="1"/>
    <xf numFmtId="0" fontId="43" fillId="0" borderId="14" xfId="0" applyFont="1" applyFill="1" applyBorder="1"/>
    <xf numFmtId="0" fontId="26" fillId="0" borderId="56" xfId="0" applyFont="1" applyFill="1" applyBorder="1" applyAlignment="1">
      <alignment horizontal="left"/>
    </xf>
    <xf numFmtId="0" fontId="141" fillId="0" borderId="49" xfId="0" applyFont="1" applyFill="1" applyBorder="1"/>
    <xf numFmtId="2" fontId="13" fillId="0" borderId="59" xfId="0" applyNumberFormat="1" applyFont="1" applyFill="1" applyBorder="1" applyAlignment="1">
      <alignment horizontal="center"/>
    </xf>
    <xf numFmtId="0" fontId="42" fillId="0" borderId="33" xfId="0" applyFont="1" applyFill="1" applyBorder="1"/>
    <xf numFmtId="2" fontId="13" fillId="0" borderId="55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166" fontId="31" fillId="0" borderId="14" xfId="0" applyNumberFormat="1" applyFont="1" applyBorder="1" applyAlignment="1">
      <alignment horizontal="center" vertical="center"/>
    </xf>
    <xf numFmtId="0" fontId="67" fillId="0" borderId="73" xfId="0" applyFont="1" applyFill="1" applyBorder="1"/>
    <xf numFmtId="0" fontId="13" fillId="0" borderId="27" xfId="0" applyFont="1" applyBorder="1" applyAlignment="1">
      <alignment horizontal="center"/>
    </xf>
    <xf numFmtId="0" fontId="143" fillId="0" borderId="0" xfId="0" applyFont="1" applyBorder="1" applyAlignment="1">
      <alignment horizontal="left"/>
    </xf>
    <xf numFmtId="49" fontId="139" fillId="0" borderId="0" xfId="0" applyNumberFormat="1" applyFont="1" applyBorder="1" applyAlignment="1">
      <alignment horizontal="left"/>
    </xf>
    <xf numFmtId="164" fontId="51" fillId="0" borderId="0" xfId="0" applyNumberFormat="1" applyFont="1" applyBorder="1" applyAlignment="1">
      <alignment horizontal="left"/>
    </xf>
    <xf numFmtId="0" fontId="139" fillId="0" borderId="0" xfId="0" applyFont="1" applyFill="1" applyBorder="1" applyAlignment="1">
      <alignment horizontal="right"/>
    </xf>
    <xf numFmtId="0" fontId="139" fillId="0" borderId="0" xfId="0" applyFont="1" applyBorder="1" applyAlignment="1">
      <alignment horizontal="left"/>
    </xf>
    <xf numFmtId="0" fontId="65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4" fillId="0" borderId="0" xfId="0" applyFont="1" applyBorder="1" applyAlignment="1">
      <alignment horizontal="right"/>
    </xf>
    <xf numFmtId="0" fontId="61" fillId="0" borderId="0" xfId="0" applyFont="1" applyAlignment="1"/>
    <xf numFmtId="0" fontId="4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157" fillId="0" borderId="0" xfId="0" applyFont="1" applyFill="1" applyBorder="1"/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Status" xfId="18"/>
    <cellStyle name="Text" xfId="19"/>
    <cellStyle name="Warning" xfId="20"/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1"/>
  <sheetViews>
    <sheetView view="pageBreakPreview" zoomScale="60" workbookViewId="0">
      <selection activeCell="F9" sqref="F9"/>
    </sheetView>
  </sheetViews>
  <sheetFormatPr defaultRowHeight="14.4"/>
  <cols>
    <col min="1" max="1" width="0.5546875" customWidth="1"/>
    <col min="2" max="2" width="5.5546875" customWidth="1"/>
    <col min="3" max="3" width="24" customWidth="1"/>
    <col min="4" max="4" width="5.6640625" style="1" customWidth="1"/>
    <col min="5" max="5" width="5.109375" style="1" customWidth="1"/>
    <col min="6" max="6" width="5.44140625" style="1" customWidth="1"/>
    <col min="7" max="7" width="6.33203125" style="1" customWidth="1"/>
    <col min="8" max="8" width="7.109375" style="1" customWidth="1"/>
    <col min="9" max="9" width="5.6640625" style="1" customWidth="1"/>
    <col min="10" max="10" width="4.88671875" style="1" customWidth="1"/>
    <col min="11" max="11" width="5" style="1" customWidth="1"/>
    <col min="12" max="12" width="4.88671875" style="1" customWidth="1"/>
    <col min="13" max="13" width="4.44140625" style="1" customWidth="1"/>
    <col min="14" max="14" width="4.33203125" style="1" customWidth="1"/>
    <col min="15" max="15" width="4.44140625" style="1" customWidth="1"/>
    <col min="16" max="16" width="4.88671875" style="1" customWidth="1"/>
  </cols>
  <sheetData>
    <row r="1" spans="2:16" ht="7.5" customHeight="1"/>
    <row r="2" spans="2:16">
      <c r="K2" s="5"/>
      <c r="L2" s="5"/>
      <c r="M2" s="5"/>
      <c r="N2" s="5"/>
      <c r="O2" s="5"/>
    </row>
    <row r="3" spans="2:16" ht="12.75" customHeight="1">
      <c r="K3" s="3"/>
      <c r="L3" s="9"/>
      <c r="M3" s="9"/>
      <c r="N3" s="9"/>
      <c r="O3" s="3"/>
      <c r="P3" s="298"/>
    </row>
    <row r="4" spans="2:16">
      <c r="K4" s="5"/>
      <c r="L4" s="9"/>
      <c r="M4" s="9"/>
      <c r="N4" s="9"/>
      <c r="O4" s="9"/>
      <c r="P4" s="298"/>
    </row>
    <row r="5" spans="2:16">
      <c r="K5" s="9"/>
      <c r="L5" s="5"/>
      <c r="M5" s="9"/>
      <c r="N5" s="5"/>
      <c r="O5" s="9"/>
      <c r="P5"/>
    </row>
    <row r="6" spans="2:16">
      <c r="F6"/>
      <c r="G6" s="2" t="s">
        <v>155</v>
      </c>
      <c r="J6"/>
      <c r="K6"/>
      <c r="M6"/>
      <c r="O6"/>
      <c r="P6"/>
    </row>
    <row r="7" spans="2:16">
      <c r="F7" s="1" t="s">
        <v>1031</v>
      </c>
      <c r="G7"/>
      <c r="J7"/>
      <c r="K7"/>
      <c r="M7"/>
      <c r="O7"/>
      <c r="P7"/>
    </row>
    <row r="8" spans="2:16">
      <c r="F8"/>
      <c r="G8"/>
      <c r="H8"/>
      <c r="I8"/>
      <c r="J8"/>
      <c r="K8" s="10"/>
      <c r="M8"/>
      <c r="O8"/>
      <c r="P8"/>
    </row>
    <row r="9" spans="2:16">
      <c r="F9"/>
      <c r="G9"/>
      <c r="I9" s="10"/>
      <c r="K9" s="2"/>
      <c r="L9" s="149"/>
      <c r="M9"/>
      <c r="N9" s="149"/>
      <c r="O9"/>
      <c r="P9"/>
    </row>
    <row r="10" spans="2:16">
      <c r="F10"/>
      <c r="G10"/>
      <c r="H10"/>
      <c r="I10"/>
      <c r="J10"/>
      <c r="K10"/>
      <c r="L10"/>
      <c r="M10"/>
      <c r="O10"/>
      <c r="P10"/>
    </row>
    <row r="11" spans="2:16">
      <c r="I11" s="2"/>
      <c r="J11" s="2"/>
      <c r="K11"/>
      <c r="L11"/>
      <c r="N11"/>
      <c r="O11" s="299"/>
    </row>
    <row r="12" spans="2:16">
      <c r="F12"/>
      <c r="G12"/>
      <c r="H12"/>
      <c r="I12" s="2"/>
      <c r="J12" s="2"/>
      <c r="K12" s="2"/>
      <c r="L12" s="2"/>
      <c r="M12"/>
      <c r="N12"/>
      <c r="O12"/>
      <c r="P12"/>
    </row>
    <row r="13" spans="2:16">
      <c r="I13"/>
      <c r="J13"/>
      <c r="K13" s="2"/>
      <c r="L13" s="2"/>
      <c r="M13" s="149"/>
      <c r="N13" s="8"/>
      <c r="O13"/>
      <c r="P13"/>
    </row>
    <row r="14" spans="2:16">
      <c r="F14" s="14"/>
      <c r="G14" s="14"/>
      <c r="H14" s="14"/>
      <c r="I14" t="s">
        <v>1032</v>
      </c>
      <c r="K14"/>
      <c r="L14"/>
      <c r="M14"/>
      <c r="N14" s="20"/>
      <c r="O14" s="299"/>
      <c r="P14" s="20"/>
    </row>
    <row r="15" spans="2:16" ht="18.75" customHeight="1">
      <c r="D15"/>
      <c r="E15"/>
      <c r="F15"/>
      <c r="G15" s="300"/>
      <c r="H15" s="300"/>
      <c r="I15" s="300"/>
      <c r="J15" s="300"/>
      <c r="K15"/>
      <c r="N15" s="300"/>
      <c r="O15" s="300"/>
      <c r="P15" s="300"/>
    </row>
    <row r="16" spans="2:16" ht="16.5" customHeight="1">
      <c r="B16" s="78"/>
      <c r="C16" s="756"/>
      <c r="D16"/>
      <c r="E16"/>
      <c r="F16"/>
      <c r="G16"/>
      <c r="H16"/>
      <c r="I16"/>
      <c r="J16" s="299"/>
      <c r="K16"/>
      <c r="N16" s="717"/>
      <c r="O16" s="301"/>
      <c r="P16" s="302"/>
    </row>
    <row r="17" spans="2:16">
      <c r="B17" s="78"/>
      <c r="C17" s="149"/>
      <c r="D17" s="2"/>
      <c r="E17" s="300"/>
      <c r="F17" s="6"/>
      <c r="G17" s="6"/>
      <c r="H17" s="8"/>
      <c r="I17"/>
      <c r="J17" s="149"/>
      <c r="K17"/>
      <c r="L17" s="2"/>
      <c r="M17"/>
      <c r="N17" s="762"/>
      <c r="O17" s="8"/>
      <c r="P17" s="304"/>
    </row>
    <row r="18" spans="2:16">
      <c r="B18" s="78"/>
      <c r="C18" s="756" t="s">
        <v>318</v>
      </c>
      <c r="D18"/>
      <c r="E18"/>
      <c r="F18"/>
      <c r="G18"/>
      <c r="H18"/>
      <c r="I18"/>
      <c r="J18" s="299"/>
      <c r="K18"/>
      <c r="N18" s="717"/>
      <c r="O18" s="301"/>
      <c r="P18" s="302"/>
    </row>
    <row r="19" spans="2:16" ht="15.75" customHeight="1">
      <c r="B19" s="78"/>
      <c r="C19" s="149"/>
      <c r="D19" s="2"/>
      <c r="E19" s="300"/>
      <c r="F19" s="6"/>
      <c r="G19" s="6"/>
      <c r="H19" s="8"/>
      <c r="I19"/>
      <c r="J19" s="149"/>
      <c r="K19"/>
      <c r="L19" s="2"/>
      <c r="M19"/>
      <c r="N19" s="762"/>
      <c r="O19" s="8"/>
      <c r="P19" s="304"/>
    </row>
    <row r="20" spans="2:16" ht="15.75" customHeight="1">
      <c r="B20" s="78"/>
      <c r="C20" s="303"/>
      <c r="D20" s="2"/>
      <c r="E20" s="2"/>
      <c r="F20" s="8"/>
      <c r="G20"/>
      <c r="H20" s="8"/>
      <c r="I20"/>
      <c r="J20" s="149"/>
      <c r="K20" s="299"/>
      <c r="L20" s="299"/>
      <c r="M20" s="763"/>
      <c r="N20" s="305"/>
      <c r="O20" s="305"/>
      <c r="P20" s="305"/>
    </row>
    <row r="21" spans="2:16" ht="20.25" customHeight="1">
      <c r="B21" s="78"/>
      <c r="C21" s="10" t="s">
        <v>237</v>
      </c>
      <c r="F21" s="300"/>
      <c r="H21"/>
      <c r="I21" s="20"/>
      <c r="J21" s="20"/>
      <c r="K21" s="300"/>
      <c r="L21" s="300"/>
      <c r="M21" s="300"/>
      <c r="N21"/>
      <c r="O21"/>
      <c r="P21"/>
    </row>
    <row r="22" spans="2:16" ht="15.75" customHeight="1">
      <c r="B22" s="78"/>
      <c r="C22" s="756" t="s">
        <v>834</v>
      </c>
      <c r="D22"/>
      <c r="E22" s="303"/>
      <c r="F22"/>
      <c r="G22" s="300"/>
      <c r="H22" s="300"/>
      <c r="I22" s="300"/>
      <c r="J22" s="300"/>
      <c r="N22"/>
      <c r="O22" s="306"/>
    </row>
    <row r="23" spans="2:16" ht="13.5" customHeight="1">
      <c r="C23" s="11" t="s">
        <v>316</v>
      </c>
      <c r="D23" s="149"/>
      <c r="E23" s="2"/>
      <c r="F23" s="6"/>
      <c r="G23" s="6"/>
      <c r="H23" s="100"/>
      <c r="J23" s="148"/>
      <c r="K23" s="10"/>
      <c r="M23"/>
      <c r="N23" s="764"/>
      <c r="O23" s="765"/>
      <c r="P23" s="308"/>
    </row>
    <row r="24" spans="2:16" ht="13.5" customHeight="1">
      <c r="B24" s="307"/>
      <c r="C24" s="78"/>
      <c r="E24"/>
      <c r="F24"/>
      <c r="G24" s="8"/>
      <c r="H24" s="8"/>
      <c r="I24"/>
      <c r="J24" s="148"/>
      <c r="K24"/>
      <c r="L24"/>
      <c r="M24"/>
      <c r="N24" s="63"/>
      <c r="O24" s="78"/>
      <c r="P24" s="310"/>
    </row>
    <row r="25" spans="2:16" ht="12.75" customHeight="1">
      <c r="B25" s="309"/>
      <c r="C25" s="421" t="s">
        <v>317</v>
      </c>
      <c r="K25"/>
      <c r="L25"/>
      <c r="N25" s="303"/>
      <c r="O25" s="78"/>
      <c r="P25" s="303"/>
    </row>
    <row r="26" spans="2:16" ht="13.5" customHeight="1">
      <c r="B26" s="311"/>
      <c r="K26"/>
      <c r="L26"/>
      <c r="M26"/>
      <c r="N26"/>
      <c r="O26"/>
      <c r="P26"/>
    </row>
    <row r="27" spans="2:16" ht="15.75" customHeight="1">
      <c r="C27" s="19" t="s">
        <v>175</v>
      </c>
      <c r="E27"/>
      <c r="G27" s="8"/>
      <c r="H27" s="2"/>
      <c r="I27"/>
      <c r="J27" s="148"/>
      <c r="K27" s="313"/>
      <c r="L27" s="313"/>
      <c r="M27" s="313"/>
      <c r="O27" s="78"/>
      <c r="P27" s="149"/>
    </row>
    <row r="28" spans="2:16" ht="17.25" customHeight="1">
      <c r="B28" s="303"/>
      <c r="C28" s="310"/>
      <c r="D28" s="310"/>
      <c r="E28" s="148"/>
      <c r="F28" s="148"/>
      <c r="G28" s="148"/>
      <c r="H28" s="303"/>
      <c r="I28" s="78"/>
      <c r="J28" s="148"/>
      <c r="K28" s="313"/>
      <c r="L28" s="313"/>
      <c r="M28" s="1649"/>
      <c r="N28" s="303"/>
      <c r="O28" s="78"/>
      <c r="P28" s="149"/>
    </row>
    <row r="29" spans="2:16" ht="13.5" customHeight="1">
      <c r="B29" s="312"/>
      <c r="C29" s="310"/>
      <c r="D29"/>
      <c r="E29"/>
      <c r="F29"/>
      <c r="G29"/>
      <c r="H29" s="312"/>
      <c r="I29" s="78"/>
      <c r="J29" s="148"/>
      <c r="K29" s="313"/>
      <c r="L29" s="313"/>
      <c r="M29" s="313"/>
      <c r="N29" s="303"/>
      <c r="O29" s="78"/>
      <c r="P29" s="149"/>
    </row>
    <row r="30" spans="2:16" ht="15.75" customHeight="1">
      <c r="C30" s="100" t="s">
        <v>835</v>
      </c>
      <c r="E30"/>
      <c r="H30"/>
      <c r="K30" s="313"/>
      <c r="L30" s="10" t="s">
        <v>445</v>
      </c>
      <c r="N30" s="312"/>
      <c r="O30" s="78"/>
      <c r="P30" s="149"/>
    </row>
    <row r="31" spans="2:16" ht="15" customHeight="1">
      <c r="C31" s="78"/>
      <c r="D31" s="149"/>
      <c r="E31"/>
      <c r="F31"/>
      <c r="G31"/>
      <c r="H31"/>
      <c r="I31"/>
      <c r="J31"/>
      <c r="K31" s="313"/>
      <c r="L31" s="316"/>
      <c r="M31" s="313"/>
      <c r="N31" s="317"/>
      <c r="O31"/>
      <c r="P31" s="76"/>
    </row>
    <row r="32" spans="2:16" ht="13.5" customHeight="1">
      <c r="C32" s="76"/>
      <c r="D32"/>
      <c r="E32"/>
      <c r="F32"/>
      <c r="G32"/>
      <c r="H32"/>
      <c r="I32"/>
      <c r="J32" s="149"/>
      <c r="K32" s="1653"/>
      <c r="L32" s="78"/>
      <c r="M32" s="149"/>
      <c r="N32" s="303"/>
      <c r="O32" s="78"/>
      <c r="P32" s="149"/>
    </row>
    <row r="33" spans="2:16" ht="14.25" customHeight="1">
      <c r="C33" s="315" t="s">
        <v>926</v>
      </c>
      <c r="D33"/>
      <c r="E33"/>
      <c r="F33" s="22"/>
      <c r="G33" s="314"/>
      <c r="H33"/>
      <c r="I33" s="22"/>
      <c r="J33" s="22"/>
      <c r="K33"/>
      <c r="L33" s="715"/>
      <c r="M33"/>
      <c r="N33" s="1654"/>
      <c r="O33" s="78"/>
      <c r="P33" s="149"/>
    </row>
    <row r="34" spans="2:16" ht="12.75" customHeight="1">
      <c r="C34" s="1"/>
      <c r="E34"/>
      <c r="G34"/>
      <c r="H34"/>
      <c r="I34"/>
      <c r="J34"/>
      <c r="K34"/>
      <c r="L34"/>
      <c r="M34"/>
      <c r="N34" s="1654"/>
      <c r="O34" s="78"/>
      <c r="P34" s="149"/>
    </row>
    <row r="35" spans="2:16" ht="16.5" customHeight="1">
      <c r="B35" s="322"/>
      <c r="C35" s="322"/>
      <c r="D35" s="322"/>
      <c r="E35" s="323"/>
      <c r="F35" s="322"/>
      <c r="G35" s="322"/>
      <c r="H35" s="322"/>
      <c r="I35" s="322"/>
      <c r="J35" s="322"/>
      <c r="K35" s="48"/>
      <c r="L35" s="48"/>
      <c r="M35" s="48"/>
      <c r="N35" s="45"/>
      <c r="O35" s="7"/>
      <c r="P35" s="149"/>
    </row>
    <row r="36" spans="2:16" ht="15" customHeight="1">
      <c r="B36" s="313"/>
      <c r="C36" s="313"/>
      <c r="D36" s="316"/>
      <c r="E36" s="324"/>
      <c r="F36" s="313"/>
      <c r="G36" s="305"/>
      <c r="H36" s="305"/>
      <c r="I36" s="305"/>
      <c r="J36" s="305"/>
      <c r="K36" s="156"/>
      <c r="L36" s="156"/>
      <c r="M36" s="156"/>
      <c r="N36" s="45"/>
      <c r="O36" s="7"/>
      <c r="P36" s="149"/>
    </row>
    <row r="37" spans="2:16" ht="16.5" customHeight="1">
      <c r="B37" s="325"/>
      <c r="C37" s="325"/>
      <c r="D37" s="325"/>
      <c r="E37" s="326"/>
      <c r="F37" s="325"/>
      <c r="G37" s="325"/>
      <c r="H37" s="327"/>
      <c r="I37" s="325"/>
      <c r="J37" s="327"/>
      <c r="K37" s="527"/>
      <c r="L37" s="526"/>
      <c r="M37" s="526"/>
      <c r="N37" s="40"/>
      <c r="O37" s="9"/>
      <c r="P37"/>
    </row>
    <row r="38" spans="2:16" ht="13.5" customHeight="1">
      <c r="D38"/>
      <c r="E38"/>
      <c r="F38"/>
      <c r="G38"/>
      <c r="H38"/>
      <c r="I38"/>
      <c r="J38"/>
      <c r="K38" s="9"/>
      <c r="L38" s="9"/>
      <c r="M38" s="9"/>
      <c r="N38" s="90"/>
      <c r="O38" s="7"/>
      <c r="P38" s="328"/>
    </row>
    <row r="39" spans="2:16" ht="17.25" customHeight="1">
      <c r="D39"/>
      <c r="E39"/>
      <c r="F39"/>
      <c r="G39"/>
      <c r="H39"/>
      <c r="I39"/>
      <c r="J39"/>
      <c r="K39" s="43"/>
      <c r="L39" s="9"/>
      <c r="M39" s="43"/>
      <c r="N39" s="32"/>
      <c r="O39" s="7"/>
      <c r="P39" s="149"/>
    </row>
    <row r="40" spans="2:16" ht="13.5" customHeight="1">
      <c r="D40"/>
      <c r="E40" s="150"/>
      <c r="F40"/>
      <c r="G40"/>
      <c r="H40"/>
      <c r="I40"/>
      <c r="J40"/>
      <c r="K40" s="9"/>
      <c r="L40" s="9"/>
      <c r="M40" s="43"/>
      <c r="N40" s="34"/>
      <c r="O40" s="7"/>
      <c r="P40" s="149"/>
    </row>
    <row r="41" spans="2:16" ht="15" customHeight="1">
      <c r="B41" s="317"/>
      <c r="D41"/>
      <c r="E41"/>
      <c r="F41"/>
      <c r="G41"/>
      <c r="H41"/>
      <c r="I41"/>
      <c r="J41"/>
      <c r="K41" s="9"/>
      <c r="L41" s="9"/>
      <c r="M41" s="9"/>
      <c r="N41" s="34"/>
      <c r="O41" s="7"/>
      <c r="P41" s="149"/>
    </row>
    <row r="42" spans="2:16" ht="12" customHeight="1">
      <c r="D42" s="328"/>
      <c r="E42"/>
      <c r="F42"/>
      <c r="G42"/>
      <c r="H42"/>
      <c r="I42"/>
      <c r="J42"/>
      <c r="K42" s="9"/>
      <c r="L42" s="9"/>
      <c r="M42" s="9"/>
      <c r="N42" s="34"/>
      <c r="O42" s="7"/>
      <c r="P42" s="310"/>
    </row>
    <row r="43" spans="2:16" ht="12" customHeight="1">
      <c r="B43" s="329"/>
      <c r="C43" s="78"/>
      <c r="D43" s="149"/>
      <c r="E43"/>
      <c r="F43"/>
      <c r="G43" s="149"/>
      <c r="H43" s="149"/>
      <c r="I43" s="149"/>
      <c r="J43" s="149"/>
      <c r="K43" s="12"/>
      <c r="L43" s="12"/>
      <c r="M43" s="12"/>
      <c r="N43" s="34"/>
      <c r="O43" s="7"/>
      <c r="P43" s="149"/>
    </row>
    <row r="44" spans="2:16" ht="15" customHeight="1">
      <c r="B44" s="303"/>
      <c r="C44" s="78"/>
      <c r="D44" s="149"/>
      <c r="E44"/>
      <c r="F44"/>
      <c r="G44" s="149"/>
      <c r="H44" s="149"/>
      <c r="I44" s="149"/>
      <c r="J44" s="149"/>
      <c r="K44" s="9"/>
      <c r="L44" s="9"/>
      <c r="M44" s="9"/>
      <c r="N44" s="35"/>
      <c r="O44" s="7"/>
      <c r="P44" s="149"/>
    </row>
    <row r="45" spans="2:16" ht="16.5" customHeight="1">
      <c r="B45" s="303"/>
      <c r="K45" s="12"/>
      <c r="L45" s="12"/>
      <c r="M45" s="9"/>
      <c r="N45" s="9"/>
      <c r="O45" s="9"/>
      <c r="P45" s="76"/>
    </row>
    <row r="46" spans="2:16" ht="16.5" customHeight="1">
      <c r="K46" s="5"/>
      <c r="L46" s="5"/>
      <c r="M46" s="5"/>
      <c r="N46" s="5"/>
      <c r="O46" s="5"/>
    </row>
    <row r="47" spans="2:16" ht="15.75" customHeight="1">
      <c r="K47" s="5"/>
      <c r="L47" s="5"/>
      <c r="M47" s="5"/>
      <c r="N47" s="5"/>
      <c r="O47" s="5"/>
    </row>
    <row r="48" spans="2:16" ht="12.75" customHeight="1">
      <c r="B48" s="9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6" ht="15" customHeight="1"/>
    <row r="50" spans="1:16" ht="16.5" customHeight="1">
      <c r="C50" s="1" t="s">
        <v>176</v>
      </c>
      <c r="D50"/>
      <c r="E50"/>
      <c r="F50"/>
      <c r="G50" t="s">
        <v>118</v>
      </c>
      <c r="H50"/>
      <c r="I50"/>
    </row>
    <row r="51" spans="1:16" ht="15" customHeight="1"/>
    <row r="52" spans="1:16" ht="15.75" customHeight="1">
      <c r="E52" t="s">
        <v>833</v>
      </c>
    </row>
    <row r="53" spans="1:16" ht="14.25" customHeight="1"/>
    <row r="54" spans="1:16" ht="15" customHeight="1"/>
    <row r="55" spans="1:16" ht="15" customHeight="1"/>
    <row r="56" spans="1:16" ht="12.75" customHeight="1">
      <c r="C56" s="756"/>
      <c r="D56" s="10" t="s">
        <v>209</v>
      </c>
      <c r="E56" s="303"/>
      <c r="I56" s="310"/>
      <c r="J56" s="310"/>
      <c r="K56" s="310"/>
      <c r="L56" s="310"/>
      <c r="M56" s="310"/>
      <c r="N56" s="310"/>
      <c r="O56" s="310"/>
      <c r="P56" s="310"/>
    </row>
    <row r="57" spans="1:16" ht="15.75" customHeight="1">
      <c r="C57" s="11" t="s">
        <v>831</v>
      </c>
      <c r="D57" s="149"/>
      <c r="E57" s="2"/>
      <c r="F57"/>
      <c r="I57"/>
      <c r="J57"/>
      <c r="K57" s="20"/>
      <c r="L57" s="20"/>
      <c r="M57"/>
      <c r="N57"/>
      <c r="O57"/>
      <c r="P57"/>
    </row>
    <row r="58" spans="1:16" ht="14.25" customHeight="1">
      <c r="B58" s="2812" t="s">
        <v>343</v>
      </c>
      <c r="C58" s="2812"/>
      <c r="D58" s="2812"/>
      <c r="E58" s="2812"/>
      <c r="F58" s="2812"/>
      <c r="G58" s="2812"/>
      <c r="H58" s="2812"/>
      <c r="I58" s="2812"/>
      <c r="J58" s="2812"/>
      <c r="K58" s="2812"/>
      <c r="L58" s="2812"/>
      <c r="M58" s="2812"/>
      <c r="N58" s="2812"/>
      <c r="O58" s="2812"/>
      <c r="P58" s="2812"/>
    </row>
    <row r="59" spans="1:16" ht="15" customHeight="1">
      <c r="C59" s="756" t="s">
        <v>832</v>
      </c>
    </row>
    <row r="60" spans="1:16" ht="18" customHeight="1" thickBot="1">
      <c r="A60" s="61"/>
      <c r="B60" s="2" t="s">
        <v>920</v>
      </c>
      <c r="C60" s="20"/>
      <c r="D60"/>
      <c r="F60" s="25" t="s">
        <v>830</v>
      </c>
      <c r="I60" s="23" t="s">
        <v>0</v>
      </c>
      <c r="J60"/>
      <c r="K60" s="78" t="s">
        <v>451</v>
      </c>
      <c r="L60" s="20"/>
      <c r="M60" s="20"/>
      <c r="N60" s="26"/>
      <c r="P60" s="120"/>
    </row>
    <row r="61" spans="1:16" ht="18" customHeight="1" thickBot="1">
      <c r="B61" s="957" t="s">
        <v>339</v>
      </c>
      <c r="C61" s="986" t="s">
        <v>356</v>
      </c>
      <c r="D61" s="954" t="s">
        <v>178</v>
      </c>
      <c r="E61" s="962" t="s">
        <v>179</v>
      </c>
      <c r="F61" s="357"/>
      <c r="G61" s="357"/>
      <c r="H61" s="753"/>
      <c r="I61" s="574" t="s">
        <v>319</v>
      </c>
      <c r="J61" s="33"/>
      <c r="K61" s="767"/>
      <c r="L61" s="506"/>
      <c r="M61" s="964" t="s">
        <v>355</v>
      </c>
      <c r="N61" s="33"/>
      <c r="O61" s="33"/>
      <c r="P61" s="53"/>
    </row>
    <row r="62" spans="1:16" ht="16.5" customHeight="1" thickBot="1">
      <c r="B62" s="958" t="s">
        <v>321</v>
      </c>
      <c r="C62" s="428"/>
      <c r="D62" s="959" t="s">
        <v>185</v>
      </c>
      <c r="E62" s="614"/>
      <c r="F62" s="961"/>
      <c r="G62" s="2206" t="s">
        <v>844</v>
      </c>
      <c r="H62" s="2105" t="s">
        <v>710</v>
      </c>
      <c r="I62" s="466"/>
      <c r="J62" s="771"/>
      <c r="K62" s="771"/>
      <c r="L62" s="476"/>
      <c r="M62" s="2123" t="s">
        <v>354</v>
      </c>
      <c r="N62" s="771"/>
      <c r="O62" s="771"/>
      <c r="P62" s="476"/>
    </row>
    <row r="63" spans="1:16" ht="14.25" customHeight="1">
      <c r="B63" s="958" t="s">
        <v>330</v>
      </c>
      <c r="C63" s="428" t="s">
        <v>184</v>
      </c>
      <c r="D63" s="714"/>
      <c r="E63" s="959" t="s">
        <v>186</v>
      </c>
      <c r="F63" s="955" t="s">
        <v>56</v>
      </c>
      <c r="G63" s="2206" t="s">
        <v>845</v>
      </c>
      <c r="H63" s="2107" t="s">
        <v>189</v>
      </c>
      <c r="I63" s="614"/>
      <c r="J63" s="2124"/>
      <c r="K63" s="33"/>
      <c r="L63" s="2124"/>
      <c r="M63" s="2125" t="s">
        <v>331</v>
      </c>
      <c r="N63" s="2126" t="s">
        <v>332</v>
      </c>
      <c r="O63" s="2127" t="s">
        <v>333</v>
      </c>
      <c r="P63" s="2128" t="s">
        <v>334</v>
      </c>
    </row>
    <row r="64" spans="1:16" ht="18.75" customHeight="1" thickBot="1">
      <c r="B64" s="56"/>
      <c r="C64" s="757"/>
      <c r="D64" s="466"/>
      <c r="E64" s="960" t="s">
        <v>6</v>
      </c>
      <c r="F64" s="436" t="s">
        <v>7</v>
      </c>
      <c r="G64" s="511" t="s">
        <v>8</v>
      </c>
      <c r="H64" s="2106" t="s">
        <v>444</v>
      </c>
      <c r="I64" s="2129" t="s">
        <v>322</v>
      </c>
      <c r="J64" s="2130" t="s">
        <v>323</v>
      </c>
      <c r="K64" s="2131" t="s">
        <v>324</v>
      </c>
      <c r="L64" s="2130" t="s">
        <v>325</v>
      </c>
      <c r="M64" s="2132" t="s">
        <v>326</v>
      </c>
      <c r="N64" s="2130" t="s">
        <v>327</v>
      </c>
      <c r="O64" s="2131" t="s">
        <v>328</v>
      </c>
      <c r="P64" s="2133" t="s">
        <v>329</v>
      </c>
    </row>
    <row r="65" spans="2:16" ht="15.75" customHeight="1">
      <c r="B65" s="1655"/>
      <c r="C65" s="2136" t="s">
        <v>156</v>
      </c>
      <c r="D65" s="1692"/>
      <c r="E65" s="772"/>
      <c r="F65" s="443"/>
      <c r="G65" s="443"/>
      <c r="H65" s="444"/>
      <c r="I65" s="443"/>
      <c r="J65" s="443"/>
      <c r="K65" s="443"/>
      <c r="L65" s="773"/>
      <c r="M65" s="2099"/>
      <c r="N65" s="807"/>
      <c r="O65" s="2098"/>
      <c r="P65" s="938"/>
    </row>
    <row r="66" spans="2:16" ht="21" customHeight="1">
      <c r="B66" s="946" t="str">
        <f>'12 л. МЕНЮ '!I65</f>
        <v>236 / 21</v>
      </c>
      <c r="C66" s="2144" t="str">
        <f>'12 л. МЕНЮ '!B65</f>
        <v>Каша  рисовая молочная жидкая</v>
      </c>
      <c r="D66" s="256">
        <f>'12 л. МЕНЮ '!C65</f>
        <v>210</v>
      </c>
      <c r="E66" s="222">
        <f>'12 л. МЕНЮ '!D65</f>
        <v>6.7670000000000003</v>
      </c>
      <c r="F66" s="234">
        <f>'12 л. МЕНЮ '!E65</f>
        <v>8.4499999999999993</v>
      </c>
      <c r="G66" s="628">
        <f>'12 л. МЕНЮ '!F65</f>
        <v>34.29</v>
      </c>
      <c r="H66" s="782">
        <f>'12 л. МЕНЮ '!G65</f>
        <v>216.309</v>
      </c>
      <c r="I66" s="234">
        <v>1.373</v>
      </c>
      <c r="J66" s="234">
        <v>0.06</v>
      </c>
      <c r="K66" s="1738">
        <v>0.22</v>
      </c>
      <c r="L66" s="782">
        <v>41.406999999999996</v>
      </c>
      <c r="M66" s="234">
        <v>186.12610000000001</v>
      </c>
      <c r="N66" s="2491">
        <v>17.603999999999999</v>
      </c>
      <c r="O66" s="234">
        <v>34.673999999999999</v>
      </c>
      <c r="P66" s="234">
        <v>0.5</v>
      </c>
    </row>
    <row r="67" spans="2:16" ht="13.5" customHeight="1">
      <c r="B67" s="946" t="str">
        <f>'12 л. МЕНЮ '!I66</f>
        <v>54-1з /22г</v>
      </c>
      <c r="C67" s="2144" t="str">
        <f>'12 л. МЕНЮ '!B66</f>
        <v>сыр твёрдых сортов в нарезке</v>
      </c>
      <c r="D67" s="256">
        <f>'12 л. МЕНЮ '!C66</f>
        <v>30</v>
      </c>
      <c r="E67" s="222">
        <f>'12 л. МЕНЮ '!D66</f>
        <v>7</v>
      </c>
      <c r="F67" s="234">
        <f>'12 л. МЕНЮ '!E66</f>
        <v>8.8000000000000007</v>
      </c>
      <c r="G67" s="628">
        <f>'12 л. МЕНЮ '!F66</f>
        <v>0</v>
      </c>
      <c r="H67" s="782">
        <f>'12 л. МЕНЮ '!G66</f>
        <v>107.501</v>
      </c>
      <c r="I67" s="336">
        <v>0.21</v>
      </c>
      <c r="J67" s="336">
        <v>0.01</v>
      </c>
      <c r="K67" s="336">
        <v>0.09</v>
      </c>
      <c r="L67" s="782">
        <v>78</v>
      </c>
      <c r="M67" s="342">
        <v>264</v>
      </c>
      <c r="N67" s="234">
        <v>150</v>
      </c>
      <c r="O67" s="336">
        <v>11</v>
      </c>
      <c r="P67" s="926">
        <v>0.3</v>
      </c>
    </row>
    <row r="68" spans="2:16">
      <c r="B68" s="946" t="str">
        <f>'12 л. МЕНЮ '!I67</f>
        <v>54-2гн/22</v>
      </c>
      <c r="C68" s="2144" t="str">
        <f>'12 л. МЕНЮ '!B67</f>
        <v>Чай с сахаром</v>
      </c>
      <c r="D68" s="256">
        <f>'12 л. МЕНЮ '!C67</f>
        <v>200</v>
      </c>
      <c r="E68" s="222">
        <f>'12 л. МЕНЮ '!D67</f>
        <v>0.2</v>
      </c>
      <c r="F68" s="234">
        <f>'12 л. МЕНЮ '!E67</f>
        <v>0</v>
      </c>
      <c r="G68" s="628">
        <f>'12 л. МЕНЮ '!F67</f>
        <v>6.5</v>
      </c>
      <c r="H68" s="782">
        <f>'12 л. МЕНЮ '!G67</f>
        <v>26.8</v>
      </c>
      <c r="I68" s="345">
        <v>3.5999999999999997E-2</v>
      </c>
      <c r="J68" s="336">
        <v>0</v>
      </c>
      <c r="K68" s="336">
        <v>0.01</v>
      </c>
      <c r="L68" s="783">
        <v>0.27</v>
      </c>
      <c r="M68" s="342">
        <v>4.5</v>
      </c>
      <c r="N68" s="234">
        <v>7.2</v>
      </c>
      <c r="O68" s="234">
        <v>3.8</v>
      </c>
      <c r="P68" s="926">
        <v>0.73</v>
      </c>
    </row>
    <row r="69" spans="2:16">
      <c r="B69" s="946" t="str">
        <f>'12 л. МЕНЮ '!I68</f>
        <v>Пром.пр.</v>
      </c>
      <c r="C69" s="2144" t="str">
        <f>'12 л. МЕНЮ '!B68</f>
        <v>Кондитерские изделия ( Печенье )</v>
      </c>
      <c r="D69" s="256">
        <f>'12 л. МЕНЮ '!C68</f>
        <v>35</v>
      </c>
      <c r="E69" s="222">
        <f>'12 л. МЕНЮ '!D68</f>
        <v>2.3250000000000002</v>
      </c>
      <c r="F69" s="234">
        <f>'12 л. МЕНЮ '!E68</f>
        <v>3.6309999999999998</v>
      </c>
      <c r="G69" s="628">
        <f>'12 л. МЕНЮ '!F68</f>
        <v>22.42</v>
      </c>
      <c r="H69" s="782">
        <f>'12 л. МЕНЮ '!G68</f>
        <v>130.96</v>
      </c>
      <c r="I69" s="1738">
        <v>0</v>
      </c>
      <c r="J69" s="628">
        <v>3.5000000000000003E-2</v>
      </c>
      <c r="K69" s="628">
        <v>0.02</v>
      </c>
      <c r="L69" s="782">
        <v>3.5</v>
      </c>
      <c r="M69" s="1738">
        <v>10</v>
      </c>
      <c r="N69" s="1738">
        <v>0</v>
      </c>
      <c r="O69" s="1738">
        <v>0.7</v>
      </c>
      <c r="P69" s="2464">
        <v>7.0000000000000007E-2</v>
      </c>
    </row>
    <row r="70" spans="2:16">
      <c r="B70" s="946" t="str">
        <f>'12 л. МЕНЮ '!I69</f>
        <v>Пром.пр.</v>
      </c>
      <c r="C70" s="2144" t="str">
        <f>'12 л. МЕНЮ '!B69</f>
        <v>Хлеб пшеничный</v>
      </c>
      <c r="D70" s="256">
        <f>'12 л. МЕНЮ '!C69</f>
        <v>35</v>
      </c>
      <c r="E70" s="222">
        <f>'12 л. МЕНЮ '!D69</f>
        <v>1.3480000000000001</v>
      </c>
      <c r="F70" s="234">
        <f>'12 л. МЕНЮ '!E69</f>
        <v>0.48099999999999998</v>
      </c>
      <c r="G70" s="628">
        <f>'12 л. МЕНЮ '!F69</f>
        <v>18.97</v>
      </c>
      <c r="H70" s="782">
        <f>'12 л. МЕНЮ '!G69</f>
        <v>85.600999999999999</v>
      </c>
      <c r="I70" s="234">
        <v>0</v>
      </c>
      <c r="J70" s="234">
        <v>4.2999999999999997E-2</v>
      </c>
      <c r="K70" s="234">
        <v>1.4E-2</v>
      </c>
      <c r="L70" s="782">
        <v>0</v>
      </c>
      <c r="M70" s="342">
        <v>7</v>
      </c>
      <c r="N70" s="234">
        <v>22.75</v>
      </c>
      <c r="O70" s="234">
        <v>4.9000000000000004</v>
      </c>
      <c r="P70" s="926">
        <v>3.85E-2</v>
      </c>
    </row>
    <row r="71" spans="2:16">
      <c r="B71" s="946" t="str">
        <f>'12 л. МЕНЮ '!I70</f>
        <v>Пром.пр.</v>
      </c>
      <c r="C71" s="2144" t="str">
        <f>'12 л. МЕНЮ '!B70</f>
        <v>Хлеб ржаной</v>
      </c>
      <c r="D71" s="256">
        <f>'12 л. МЕНЮ '!C70</f>
        <v>30</v>
      </c>
      <c r="E71" s="222">
        <f>'12 л. МЕНЮ '!D70</f>
        <v>1.6950000000000001</v>
      </c>
      <c r="F71" s="234">
        <f>'12 л. МЕНЮ '!E70</f>
        <v>0.45</v>
      </c>
      <c r="G71" s="628">
        <f>'12 л. МЕНЮ '!F70</f>
        <v>12.56</v>
      </c>
      <c r="H71" s="782">
        <f>'12 л. МЕНЮ '!G70</f>
        <v>61.07</v>
      </c>
      <c r="I71" s="347">
        <v>0</v>
      </c>
      <c r="J71" s="347">
        <v>0.08</v>
      </c>
      <c r="K71" s="347">
        <v>0.08</v>
      </c>
      <c r="L71" s="871">
        <v>0</v>
      </c>
      <c r="M71" s="2456">
        <v>9.9</v>
      </c>
      <c r="N71" s="894">
        <v>70</v>
      </c>
      <c r="O71" s="347">
        <v>2</v>
      </c>
      <c r="P71" s="2118">
        <v>0.01</v>
      </c>
    </row>
    <row r="72" spans="2:16" ht="15" thickBot="1">
      <c r="B72" s="949" t="str">
        <f>'12 л. МЕНЮ '!I71</f>
        <v>82 / 21</v>
      </c>
      <c r="C72" s="2578" t="str">
        <f>'12 л. МЕНЮ '!B71</f>
        <v>Фрукты свежие ( апельсин )</v>
      </c>
      <c r="D72" s="374">
        <f>'12 л. МЕНЮ '!C71</f>
        <v>100</v>
      </c>
      <c r="E72" s="222">
        <f>'12 л. МЕНЮ '!D71</f>
        <v>0.78100000000000003</v>
      </c>
      <c r="F72" s="234">
        <f>'12 л. МЕНЮ '!E71</f>
        <v>0.15</v>
      </c>
      <c r="G72" s="628">
        <f>'12 л. МЕНЮ '!F71</f>
        <v>12.21</v>
      </c>
      <c r="H72" s="782">
        <f>'12 л. МЕНЮ '!G71</f>
        <v>53.28</v>
      </c>
      <c r="I72" s="2526">
        <v>13.33</v>
      </c>
      <c r="J72" s="776">
        <v>0.04</v>
      </c>
      <c r="K72" s="776">
        <v>0.03</v>
      </c>
      <c r="L72" s="776">
        <v>0</v>
      </c>
      <c r="M72" s="342">
        <v>34</v>
      </c>
      <c r="N72" s="851">
        <v>17</v>
      </c>
      <c r="O72" s="234">
        <v>1.3</v>
      </c>
      <c r="P72" s="926">
        <v>0.3</v>
      </c>
    </row>
    <row r="73" spans="2:16" ht="12.75" customHeight="1">
      <c r="B73" s="462" t="s">
        <v>207</v>
      </c>
      <c r="D73" s="2599">
        <f>'12 л. МЕНЮ '!C72</f>
        <v>640</v>
      </c>
      <c r="E73" s="777">
        <f>SUM(E66:E72)</f>
        <v>20.115999999999996</v>
      </c>
      <c r="F73" s="474">
        <f>SUM(F66:F72)</f>
        <v>21.962</v>
      </c>
      <c r="G73" s="465">
        <f t="shared" ref="G73:P73" si="0">SUM(G66:G72)</f>
        <v>106.95000000000002</v>
      </c>
      <c r="H73" s="2112">
        <f>SUM(H66:H72)</f>
        <v>681.52100000000007</v>
      </c>
      <c r="I73" s="779">
        <f t="shared" si="0"/>
        <v>14.949</v>
      </c>
      <c r="J73" s="850">
        <f t="shared" si="0"/>
        <v>0.26799999999999996</v>
      </c>
      <c r="K73" s="780">
        <f t="shared" si="0"/>
        <v>0.46400000000000008</v>
      </c>
      <c r="L73" s="779">
        <f t="shared" si="0"/>
        <v>123.17699999999999</v>
      </c>
      <c r="M73" s="2113">
        <f t="shared" si="0"/>
        <v>515.52610000000004</v>
      </c>
      <c r="N73" s="983">
        <f t="shared" si="0"/>
        <v>284.55399999999997</v>
      </c>
      <c r="O73" s="854">
        <f t="shared" si="0"/>
        <v>58.373999999999995</v>
      </c>
      <c r="P73" s="1619">
        <f t="shared" si="0"/>
        <v>1.9485000000000001</v>
      </c>
    </row>
    <row r="74" spans="2:16" ht="13.5" customHeight="1">
      <c r="B74" s="862"/>
      <c r="C74" s="863" t="s">
        <v>11</v>
      </c>
      <c r="D74" s="1616">
        <v>0.25</v>
      </c>
      <c r="E74" s="976">
        <f t="shared" ref="E74:P74" si="1">(E333/100)*25</f>
        <v>22.5</v>
      </c>
      <c r="F74" s="878">
        <f t="shared" si="1"/>
        <v>23</v>
      </c>
      <c r="G74" s="878">
        <f t="shared" si="1"/>
        <v>95.75</v>
      </c>
      <c r="H74" s="878">
        <f t="shared" si="1"/>
        <v>680</v>
      </c>
      <c r="I74" s="878">
        <f t="shared" si="1"/>
        <v>17.5</v>
      </c>
      <c r="J74" s="878">
        <f t="shared" si="1"/>
        <v>0.35</v>
      </c>
      <c r="K74" s="878">
        <f t="shared" si="1"/>
        <v>0.4</v>
      </c>
      <c r="L74" s="1660">
        <f t="shared" si="1"/>
        <v>225</v>
      </c>
      <c r="M74" s="2620">
        <f t="shared" si="1"/>
        <v>300</v>
      </c>
      <c r="N74" s="2620">
        <f t="shared" si="1"/>
        <v>300</v>
      </c>
      <c r="O74" s="1660">
        <f t="shared" si="1"/>
        <v>75</v>
      </c>
      <c r="P74" s="2170">
        <f t="shared" si="1"/>
        <v>4.5</v>
      </c>
    </row>
    <row r="75" spans="2:16" ht="13.5" customHeight="1" thickBot="1">
      <c r="B75" s="230"/>
      <c r="C75" s="858" t="s">
        <v>453</v>
      </c>
      <c r="D75" s="900"/>
      <c r="E75" s="881">
        <f>(E73*100/E333)-25</f>
        <v>-2.6488888888888908</v>
      </c>
      <c r="F75" s="882">
        <f>(F73*100/F333)-25</f>
        <v>-1.1282608695652208</v>
      </c>
      <c r="G75" s="882">
        <f>(G73*100/G333)-25</f>
        <v>2.9242819843342076</v>
      </c>
      <c r="H75" s="882">
        <f>(H73*100/H333)-25</f>
        <v>5.5919117647061256E-2</v>
      </c>
      <c r="I75" s="882">
        <f>(I73*100/I333)-25</f>
        <v>-3.6442857142857115</v>
      </c>
      <c r="J75" s="882">
        <f>(J73*100/J333)-25</f>
        <v>-5.8571428571428577</v>
      </c>
      <c r="K75" s="882">
        <f>(K73*100/K333)-25</f>
        <v>4.0000000000000036</v>
      </c>
      <c r="L75" s="882">
        <f>(L73*100/L333)-25</f>
        <v>-11.313666666666668</v>
      </c>
      <c r="M75" s="882">
        <f>(M73*100/M333)-25</f>
        <v>17.960508333333337</v>
      </c>
      <c r="N75" s="882">
        <f>(N73*100/N333)-25</f>
        <v>-1.2871666666666677</v>
      </c>
      <c r="O75" s="882">
        <f>(O73*100/O333)-25</f>
        <v>-5.5420000000000016</v>
      </c>
      <c r="P75" s="893">
        <f>(P73*100/P333)-25</f>
        <v>-14.174999999999999</v>
      </c>
    </row>
    <row r="76" spans="2:16">
      <c r="B76" s="84"/>
      <c r="C76" s="2136" t="s">
        <v>123</v>
      </c>
      <c r="D76" s="53"/>
      <c r="E76" s="362"/>
      <c r="F76" s="1617"/>
      <c r="G76" s="1617"/>
      <c r="H76" s="937"/>
      <c r="I76" s="1618"/>
      <c r="J76" s="1618"/>
      <c r="K76" s="1618"/>
      <c r="L76" s="1618"/>
      <c r="M76" s="2100"/>
      <c r="N76" s="1618"/>
      <c r="O76" s="1618"/>
      <c r="P76" s="937"/>
    </row>
    <row r="77" spans="2:16" ht="13.5" customHeight="1">
      <c r="B77" s="2141" t="str">
        <f>'12 л. МЕНЮ '!I76</f>
        <v>70/ 17</v>
      </c>
      <c r="C77" s="809" t="str">
        <f>'12 л. МЕНЮ '!B76</f>
        <v>Овощи натуральные солёные (огурец)</v>
      </c>
      <c r="D77" s="258">
        <f>'12 л. МЕНЮ '!C76</f>
        <v>60</v>
      </c>
      <c r="E77" s="1694">
        <f>'12 л. МЕНЮ '!D76</f>
        <v>0.48</v>
      </c>
      <c r="F77" s="386">
        <f>'12 л. МЕНЮ '!E76</f>
        <v>0.06</v>
      </c>
      <c r="G77" s="348">
        <f>'12 л. МЕНЮ '!F76</f>
        <v>1.02</v>
      </c>
      <c r="H77" s="1725">
        <f>'12 л. МЕНЮ '!G76</f>
        <v>6.6</v>
      </c>
      <c r="I77" s="234">
        <v>2.1</v>
      </c>
      <c r="J77" s="234">
        <v>0.06</v>
      </c>
      <c r="K77" s="234">
        <v>0.06</v>
      </c>
      <c r="L77" s="234">
        <v>0</v>
      </c>
      <c r="M77" s="342">
        <v>13.8</v>
      </c>
      <c r="N77" s="234">
        <v>14.4</v>
      </c>
      <c r="O77" s="234">
        <v>8.4</v>
      </c>
      <c r="P77" s="234">
        <v>0.36</v>
      </c>
    </row>
    <row r="78" spans="2:16" ht="16.5" customHeight="1">
      <c r="B78" s="2579" t="str">
        <f>'12 л. МЕНЮ '!I77</f>
        <v>113 / 21</v>
      </c>
      <c r="C78" s="809" t="str">
        <f>'12 л. МЕНЮ '!B77</f>
        <v>Суп картофельный с бобовыми</v>
      </c>
      <c r="D78" s="258">
        <f>'12 л. МЕНЮ '!C77</f>
        <v>250</v>
      </c>
      <c r="E78" s="1694">
        <f>'12 л. МЕНЮ '!D77</f>
        <v>6.3</v>
      </c>
      <c r="F78" s="386">
        <f>'12 л. МЕНЮ '!E77</f>
        <v>3.5750000000000002</v>
      </c>
      <c r="G78" s="348">
        <f>'12 л. МЕНЮ '!F77</f>
        <v>14.6</v>
      </c>
      <c r="H78" s="1725">
        <f>'12 л. МЕНЮ '!G77</f>
        <v>115.75</v>
      </c>
      <c r="I78" s="336">
        <v>4.75</v>
      </c>
      <c r="J78" s="336">
        <v>0.16200000000000001</v>
      </c>
      <c r="K78" s="336">
        <v>0.15</v>
      </c>
      <c r="L78" s="782">
        <v>17.5</v>
      </c>
      <c r="M78" s="342">
        <v>35.325000000000003</v>
      </c>
      <c r="N78" s="234">
        <v>89.25</v>
      </c>
      <c r="O78" s="336">
        <v>34.375</v>
      </c>
      <c r="P78" s="234">
        <v>2.02</v>
      </c>
    </row>
    <row r="79" spans="2:16">
      <c r="B79" s="2579" t="str">
        <f>'12 л. МЕНЮ '!I78</f>
        <v>373 / 21</v>
      </c>
      <c r="C79" s="809" t="str">
        <f>'12 л. МЕНЮ '!B78</f>
        <v>Котлеты "Нежные"</v>
      </c>
      <c r="D79" s="258">
        <f>'12 л. МЕНЮ '!C78</f>
        <v>120</v>
      </c>
      <c r="E79" s="2212">
        <f>'12 л. МЕНЮ '!D78</f>
        <v>12.451000000000001</v>
      </c>
      <c r="F79" s="2047">
        <f>'12 л. МЕНЮ '!E78</f>
        <v>12.821</v>
      </c>
      <c r="G79" s="347">
        <f>'12 л. МЕНЮ '!F78</f>
        <v>7.3630000000000004</v>
      </c>
      <c r="H79" s="1725">
        <f>'12 л. МЕНЮ '!G78</f>
        <v>244.0822</v>
      </c>
      <c r="I79" s="2118">
        <v>0.84</v>
      </c>
      <c r="J79" s="331">
        <v>1.6799999999999999E-2</v>
      </c>
      <c r="K79" s="1700">
        <v>0.13200000000000001</v>
      </c>
      <c r="L79" s="782">
        <v>102</v>
      </c>
      <c r="M79" s="2672">
        <v>201</v>
      </c>
      <c r="N79" s="2673">
        <v>206</v>
      </c>
      <c r="O79" s="1738">
        <v>44.4</v>
      </c>
      <c r="P79" s="1738">
        <v>2.86</v>
      </c>
    </row>
    <row r="80" spans="2:16">
      <c r="B80" s="2579" t="str">
        <f>'12 л. МЕНЮ '!I79</f>
        <v>143 / 17</v>
      </c>
      <c r="C80" s="809" t="str">
        <f>'12 л. МЕНЮ '!B79</f>
        <v xml:space="preserve">Рагу из овощей </v>
      </c>
      <c r="D80" s="258">
        <f>'12 л. МЕНЮ '!C79</f>
        <v>180</v>
      </c>
      <c r="E80" s="1694">
        <f>'12 л. МЕНЮ '!D79</f>
        <v>2.9060000000000001</v>
      </c>
      <c r="F80" s="386">
        <f>'12 л. МЕНЮ '!E79</f>
        <v>12.646000000000001</v>
      </c>
      <c r="G80" s="348">
        <f>'12 л. МЕНЮ '!F79</f>
        <v>33.805</v>
      </c>
      <c r="H80" s="1725">
        <f>'12 л. МЕНЮ '!G79</f>
        <v>260.65800000000002</v>
      </c>
      <c r="I80" s="336">
        <v>21.4</v>
      </c>
      <c r="J80" s="336">
        <v>0.11</v>
      </c>
      <c r="K80" s="336">
        <v>8.4000000000000005E-2</v>
      </c>
      <c r="L80" s="783">
        <v>78.900000000000006</v>
      </c>
      <c r="M80" s="342">
        <v>63.7</v>
      </c>
      <c r="N80" s="234">
        <v>30.3</v>
      </c>
      <c r="O80" s="234">
        <v>2.79</v>
      </c>
      <c r="P80" s="234">
        <v>0.79</v>
      </c>
    </row>
    <row r="81" spans="2:16">
      <c r="B81" s="2579" t="str">
        <f>'12 л. МЕНЮ '!I80</f>
        <v>501 / 21</v>
      </c>
      <c r="C81" s="809" t="str">
        <f>'12 л. МЕНЮ '!B80</f>
        <v>Сок фруктовый (персиковый)</v>
      </c>
      <c r="D81" s="258">
        <f>'12 л. МЕНЮ '!C80</f>
        <v>200</v>
      </c>
      <c r="E81" s="1694">
        <f>'12 л. МЕНЮ '!D80</f>
        <v>1</v>
      </c>
      <c r="F81" s="386">
        <f>'12 л. МЕНЮ '!E80</f>
        <v>0</v>
      </c>
      <c r="G81" s="348">
        <f>'12 л. МЕНЮ '!F80</f>
        <v>23.4</v>
      </c>
      <c r="H81" s="1725">
        <f>'12 л. МЕНЮ '!G80</f>
        <v>97.6</v>
      </c>
      <c r="I81" s="336">
        <v>1.2</v>
      </c>
      <c r="J81" s="336">
        <v>4.0000000000000001E-3</v>
      </c>
      <c r="K81" s="336">
        <v>4.0000000000000001E-3</v>
      </c>
      <c r="L81" s="587">
        <v>0</v>
      </c>
      <c r="M81" s="234">
        <v>30.4</v>
      </c>
      <c r="N81" s="234">
        <v>36</v>
      </c>
      <c r="O81" s="234">
        <v>0.8</v>
      </c>
      <c r="P81" s="2388">
        <v>1.8</v>
      </c>
    </row>
    <row r="82" spans="2:16" ht="17.25" customHeight="1">
      <c r="B82" s="2579" t="str">
        <f>'12 л. МЕНЮ '!I81</f>
        <v>Пром.пр.</v>
      </c>
      <c r="C82" s="809" t="str">
        <f>'12 л. МЕНЮ '!B81</f>
        <v>Хлеб пшеничный</v>
      </c>
      <c r="D82" s="258">
        <f>'12 л. МЕНЮ '!C81</f>
        <v>60</v>
      </c>
      <c r="E82" s="1694">
        <f>'12 л. МЕНЮ '!D81</f>
        <v>2.31</v>
      </c>
      <c r="F82" s="386">
        <f>'12 л. МЕНЮ '!E81</f>
        <v>0.82499999999999996</v>
      </c>
      <c r="G82" s="348">
        <f>'12 л. МЕНЮ '!F81</f>
        <v>32.520000000000003</v>
      </c>
      <c r="H82" s="1725">
        <f>'12 л. МЕНЮ '!G81</f>
        <v>146.75</v>
      </c>
      <c r="I82" s="234">
        <v>0</v>
      </c>
      <c r="J82" s="914">
        <v>7.1999999999999995E-2</v>
      </c>
      <c r="K82" s="628">
        <v>2.4E-2</v>
      </c>
      <c r="L82" s="782">
        <v>0</v>
      </c>
      <c r="M82" s="342">
        <v>12</v>
      </c>
      <c r="N82" s="234">
        <v>39</v>
      </c>
      <c r="O82" s="234">
        <v>8.4</v>
      </c>
      <c r="P82" s="234">
        <v>6.6000000000000003E-2</v>
      </c>
    </row>
    <row r="83" spans="2:16" ht="16.5" customHeight="1" thickBot="1">
      <c r="B83" s="2580" t="str">
        <f>'12 л. МЕНЮ '!I82</f>
        <v>Пром.пр.</v>
      </c>
      <c r="C83" s="2581" t="str">
        <f>'12 л. МЕНЮ '!B82</f>
        <v>Хлеб ржаной</v>
      </c>
      <c r="D83" s="374">
        <f>'12 л. МЕНЮ '!C82</f>
        <v>40</v>
      </c>
      <c r="E83" s="1694">
        <f>'12 л. МЕНЮ '!D82</f>
        <v>2.2599999999999998</v>
      </c>
      <c r="F83" s="386">
        <f>'12 л. МЕНЮ '!E82</f>
        <v>0.6</v>
      </c>
      <c r="G83" s="348">
        <f>'12 л. МЕНЮ '!F82</f>
        <v>16.739999999999998</v>
      </c>
      <c r="H83" s="1725">
        <f>'12 л. МЕНЮ '!G82</f>
        <v>81.426000000000002</v>
      </c>
      <c r="I83" s="234">
        <v>0</v>
      </c>
      <c r="J83" s="234">
        <v>0.107</v>
      </c>
      <c r="K83" s="234">
        <v>0.107</v>
      </c>
      <c r="L83" s="587">
        <v>0</v>
      </c>
      <c r="M83" s="342">
        <v>13.2</v>
      </c>
      <c r="N83" s="234">
        <v>93.6</v>
      </c>
      <c r="O83" s="234">
        <v>2.64</v>
      </c>
      <c r="P83" s="234">
        <v>1.7999999999999999E-2</v>
      </c>
    </row>
    <row r="84" spans="2:16" ht="15" customHeight="1">
      <c r="B84" s="462" t="s">
        <v>194</v>
      </c>
      <c r="C84" s="601"/>
      <c r="D84" s="2591">
        <f>'12 л. МЕНЮ '!C83</f>
        <v>910</v>
      </c>
      <c r="E84" s="473">
        <f>SUM(E77:E83)</f>
        <v>27.707000000000001</v>
      </c>
      <c r="F84" s="784">
        <f t="shared" ref="F84:P84" si="2">SUM(F77:F83)</f>
        <v>30.527000000000001</v>
      </c>
      <c r="G84" s="784">
        <f t="shared" si="2"/>
        <v>129.44800000000001</v>
      </c>
      <c r="H84" s="236">
        <f>SUM(H77:H83)</f>
        <v>952.86620000000005</v>
      </c>
      <c r="I84" s="828">
        <f t="shared" si="2"/>
        <v>30.289999999999996</v>
      </c>
      <c r="J84" s="828">
        <f>SUM(J77:J83)</f>
        <v>0.53180000000000005</v>
      </c>
      <c r="K84" s="853">
        <f t="shared" si="2"/>
        <v>0.56100000000000005</v>
      </c>
      <c r="L84" s="828">
        <f t="shared" si="2"/>
        <v>198.4</v>
      </c>
      <c r="M84" s="786">
        <f t="shared" si="2"/>
        <v>369.42499999999995</v>
      </c>
      <c r="N84" s="786">
        <f t="shared" si="2"/>
        <v>508.54999999999995</v>
      </c>
      <c r="O84" s="786">
        <f t="shared" si="2"/>
        <v>101.80500000000001</v>
      </c>
      <c r="P84" s="787">
        <f t="shared" si="2"/>
        <v>7.9139999999999997</v>
      </c>
    </row>
    <row r="85" spans="2:16" ht="13.5" customHeight="1">
      <c r="B85" s="862"/>
      <c r="C85" s="863" t="s">
        <v>11</v>
      </c>
      <c r="D85" s="1616">
        <v>0.35</v>
      </c>
      <c r="E85" s="976">
        <f t="shared" ref="E85:P85" si="3">(E333/100)*35</f>
        <v>31.5</v>
      </c>
      <c r="F85" s="878">
        <f t="shared" si="3"/>
        <v>32.200000000000003</v>
      </c>
      <c r="G85" s="878">
        <f t="shared" si="3"/>
        <v>134.05000000000001</v>
      </c>
      <c r="H85" s="878">
        <f t="shared" si="3"/>
        <v>952</v>
      </c>
      <c r="I85" s="878">
        <f t="shared" si="3"/>
        <v>24.5</v>
      </c>
      <c r="J85" s="878">
        <f t="shared" si="3"/>
        <v>0.48999999999999994</v>
      </c>
      <c r="K85" s="878">
        <f t="shared" si="3"/>
        <v>0.56000000000000005</v>
      </c>
      <c r="L85" s="1660">
        <f t="shared" si="3"/>
        <v>315</v>
      </c>
      <c r="M85" s="2620">
        <f t="shared" si="3"/>
        <v>420</v>
      </c>
      <c r="N85" s="2620">
        <f t="shared" si="3"/>
        <v>420</v>
      </c>
      <c r="O85" s="2620">
        <f t="shared" si="3"/>
        <v>105</v>
      </c>
      <c r="P85" s="2170">
        <f t="shared" si="3"/>
        <v>6.3</v>
      </c>
    </row>
    <row r="86" spans="2:16" ht="12.75" customHeight="1" thickBot="1">
      <c r="B86" s="230"/>
      <c r="C86" s="858" t="s">
        <v>453</v>
      </c>
      <c r="D86" s="900"/>
      <c r="E86" s="857">
        <f>(E84*100/E333)-35</f>
        <v>-4.2144444444444424</v>
      </c>
      <c r="F86" s="855">
        <f>(F84*100/F333)-35</f>
        <v>-1.8184782608695613</v>
      </c>
      <c r="G86" s="855">
        <f>(G84*100/G333)-35</f>
        <v>-1.2015665796344592</v>
      </c>
      <c r="H86" s="855">
        <f>(H84*100/H333)-35</f>
        <v>3.184558823529926E-2</v>
      </c>
      <c r="I86" s="855">
        <f>(I84*100/I333)-35</f>
        <v>8.2714285714285651</v>
      </c>
      <c r="J86" s="855">
        <f>(J84*100/J333)-35</f>
        <v>2.9857142857142946</v>
      </c>
      <c r="K86" s="855">
        <f>(K84*100/K333)-35</f>
        <v>6.25E-2</v>
      </c>
      <c r="L86" s="864">
        <f>(L84*100/L333)-35</f>
        <v>-12.955555555555556</v>
      </c>
      <c r="M86" s="864">
        <f>(M84*100/M333)-35</f>
        <v>-4.2145833333333407</v>
      </c>
      <c r="N86" s="864">
        <f>(N84*100/N333)-35</f>
        <v>7.3791666666666629</v>
      </c>
      <c r="O86" s="855">
        <f>(O84*100/O333)-35</f>
        <v>-1.0649999999999977</v>
      </c>
      <c r="P86" s="856">
        <f>(P84*100/P333)-35</f>
        <v>8.9666666666666686</v>
      </c>
    </row>
    <row r="87" spans="2:16" ht="16.5" customHeight="1">
      <c r="B87" s="758"/>
      <c r="C87" s="573" t="s">
        <v>238</v>
      </c>
      <c r="D87" s="53"/>
      <c r="E87" s="560"/>
      <c r="F87" s="1620"/>
      <c r="G87" s="1620"/>
      <c r="H87" s="807"/>
      <c r="I87" s="807"/>
      <c r="J87" s="807"/>
      <c r="K87" s="807"/>
      <c r="L87" s="807"/>
      <c r="M87" s="807"/>
      <c r="N87" s="807"/>
      <c r="O87" s="807"/>
      <c r="P87" s="938"/>
    </row>
    <row r="88" spans="2:16" ht="16.5" customHeight="1">
      <c r="B88" s="947" t="str">
        <f>'12 л. МЕНЮ '!I87</f>
        <v>465 / 21</v>
      </c>
      <c r="C88" s="233" t="str">
        <f>'12 л. МЕНЮ '!B87</f>
        <v>Кофейный напиток с молоком</v>
      </c>
      <c r="D88" s="256">
        <f>'12 л. МЕНЮ '!C87</f>
        <v>200</v>
      </c>
      <c r="E88" s="2045">
        <f>'12 л. МЕНЮ '!D87</f>
        <v>5.2039999999999997</v>
      </c>
      <c r="F88" s="345">
        <f>'12 л. МЕНЮ '!E87</f>
        <v>4.7480000000000002</v>
      </c>
      <c r="G88" s="345">
        <f>'12 л. МЕНЮ '!F87</f>
        <v>17.876999999999999</v>
      </c>
      <c r="H88" s="782">
        <f>'12 л. МЕНЮ '!G87</f>
        <v>135.25</v>
      </c>
      <c r="I88" s="338">
        <v>1.04</v>
      </c>
      <c r="J88" s="336">
        <v>0.06</v>
      </c>
      <c r="K88" s="336">
        <v>0.25</v>
      </c>
      <c r="L88" s="782">
        <v>26.454000000000001</v>
      </c>
      <c r="M88" s="338">
        <v>215.5</v>
      </c>
      <c r="N88" s="336">
        <v>172.8</v>
      </c>
      <c r="O88" s="336">
        <v>34.799999999999997</v>
      </c>
      <c r="P88" s="587">
        <v>0.80900000000000005</v>
      </c>
    </row>
    <row r="89" spans="2:16" ht="16.5" customHeight="1">
      <c r="B89" s="2582" t="str">
        <f>'12 л. МЕНЮ '!I88</f>
        <v>ТТК /3/17</v>
      </c>
      <c r="C89" s="233" t="str">
        <f>'12 л. МЕНЮ '!B88</f>
        <v>Бутерброд с сыром</v>
      </c>
      <c r="D89" s="256" t="str">
        <f>'12 л. МЕНЮ '!C88</f>
        <v>20 / 30</v>
      </c>
      <c r="E89" s="2045">
        <f>'12 л. МЕНЮ '!D88</f>
        <v>4.18</v>
      </c>
      <c r="F89" s="345">
        <f>'12 л. МЕНЮ '!E88</f>
        <v>4.2</v>
      </c>
      <c r="G89" s="345">
        <f>'12 л. МЕНЮ '!F88</f>
        <v>14.2</v>
      </c>
      <c r="H89" s="782">
        <f>'12 л. МЕНЮ '!G88</f>
        <v>78.95</v>
      </c>
      <c r="I89" s="345">
        <v>0.16700000000000001</v>
      </c>
      <c r="J89" s="336">
        <v>2E-3</v>
      </c>
      <c r="K89" s="336">
        <v>0.15</v>
      </c>
      <c r="L89" s="782">
        <v>32.5</v>
      </c>
      <c r="M89" s="1738">
        <v>98.625</v>
      </c>
      <c r="N89" s="234">
        <v>110.875</v>
      </c>
      <c r="O89" s="234">
        <v>15.95</v>
      </c>
      <c r="P89" s="234">
        <v>3.9E-2</v>
      </c>
    </row>
    <row r="90" spans="2:16" ht="17.25" customHeight="1" thickBot="1">
      <c r="B90" s="2190" t="str">
        <f>'12 л. МЕНЮ '!I89</f>
        <v>82 / 21</v>
      </c>
      <c r="C90" s="190" t="str">
        <f>'12 л. МЕНЮ '!B89</f>
        <v>Фрукты свежие (банан)</v>
      </c>
      <c r="D90" s="374">
        <f>'12 л. МЕНЮ '!C89</f>
        <v>140</v>
      </c>
      <c r="E90" s="2045">
        <f>'12 л. МЕНЮ '!D89</f>
        <v>0.48</v>
      </c>
      <c r="F90" s="345">
        <f>'12 л. МЕНЮ '!E89</f>
        <v>0.48</v>
      </c>
      <c r="G90" s="345">
        <f>'12 л. МЕНЮ '!F89</f>
        <v>11.76</v>
      </c>
      <c r="H90" s="782">
        <f>'12 л. МЕНЮ '!G89</f>
        <v>56.4</v>
      </c>
      <c r="I90" s="336">
        <v>14</v>
      </c>
      <c r="J90" s="336">
        <v>5.6000000000000001E-2</v>
      </c>
      <c r="K90" s="336">
        <v>7.0000000000000007E-2</v>
      </c>
      <c r="L90" s="782">
        <v>0</v>
      </c>
      <c r="M90" s="234">
        <v>11.2</v>
      </c>
      <c r="N90" s="234">
        <v>39.200000000000003</v>
      </c>
      <c r="O90" s="931">
        <v>51.24</v>
      </c>
      <c r="P90" s="234">
        <v>0.84</v>
      </c>
    </row>
    <row r="91" spans="2:16" ht="15" customHeight="1">
      <c r="B91" s="462" t="s">
        <v>247</v>
      </c>
      <c r="C91" s="601"/>
      <c r="D91" s="2599">
        <f>'12 л. МЕНЮ '!C90</f>
        <v>390</v>
      </c>
      <c r="E91" s="473">
        <f t="shared" ref="E91:P91" si="4">SUM(E88:E90)</f>
        <v>9.8640000000000008</v>
      </c>
      <c r="F91" s="464">
        <f t="shared" si="4"/>
        <v>9.4280000000000008</v>
      </c>
      <c r="G91" s="784">
        <f t="shared" si="4"/>
        <v>43.836999999999996</v>
      </c>
      <c r="H91" s="236">
        <f>SUM(H88:H90)</f>
        <v>270.59999999999997</v>
      </c>
      <c r="I91" s="786">
        <f t="shared" si="4"/>
        <v>15.207000000000001</v>
      </c>
      <c r="J91" s="854">
        <f>SUM(J88:J90)</f>
        <v>0.11799999999999999</v>
      </c>
      <c r="K91" s="788">
        <f t="shared" si="4"/>
        <v>0.47000000000000003</v>
      </c>
      <c r="L91" s="2101">
        <f t="shared" si="4"/>
        <v>58.954000000000001</v>
      </c>
      <c r="M91" s="786">
        <f t="shared" si="4"/>
        <v>325.32499999999999</v>
      </c>
      <c r="N91" s="786">
        <f t="shared" si="4"/>
        <v>322.875</v>
      </c>
      <c r="O91" s="786">
        <f t="shared" si="4"/>
        <v>101.99000000000001</v>
      </c>
      <c r="P91" s="2102">
        <f t="shared" si="4"/>
        <v>1.6880000000000002</v>
      </c>
    </row>
    <row r="92" spans="2:16" ht="15.75" customHeight="1">
      <c r="B92" s="862"/>
      <c r="C92" s="863" t="s">
        <v>11</v>
      </c>
      <c r="D92" s="1616">
        <v>0.1</v>
      </c>
      <c r="E92" s="976">
        <f t="shared" ref="E92:P92" si="5">(E333/100)*10</f>
        <v>9</v>
      </c>
      <c r="F92" s="878">
        <f t="shared" si="5"/>
        <v>9.2000000000000011</v>
      </c>
      <c r="G92" s="878">
        <f t="shared" si="5"/>
        <v>38.299999999999997</v>
      </c>
      <c r="H92" s="878">
        <f t="shared" si="5"/>
        <v>272</v>
      </c>
      <c r="I92" s="878">
        <f t="shared" si="5"/>
        <v>7</v>
      </c>
      <c r="J92" s="878">
        <f t="shared" si="5"/>
        <v>0.13999999999999999</v>
      </c>
      <c r="K92" s="878">
        <f t="shared" si="5"/>
        <v>0.16</v>
      </c>
      <c r="L92" s="878">
        <f t="shared" si="5"/>
        <v>90</v>
      </c>
      <c r="M92" s="2620">
        <f t="shared" si="5"/>
        <v>120</v>
      </c>
      <c r="N92" s="2620">
        <f t="shared" si="5"/>
        <v>120</v>
      </c>
      <c r="O92" s="1660">
        <f t="shared" si="5"/>
        <v>30</v>
      </c>
      <c r="P92" s="2170">
        <f t="shared" si="5"/>
        <v>1.7999999999999998</v>
      </c>
    </row>
    <row r="93" spans="2:16" ht="16.5" customHeight="1" thickBot="1">
      <c r="B93" s="230"/>
      <c r="C93" s="858" t="s">
        <v>453</v>
      </c>
      <c r="D93" s="900"/>
      <c r="E93" s="868">
        <f>(E91*100/E333)-10</f>
        <v>0.96000000000000085</v>
      </c>
      <c r="F93" s="869">
        <f>(F91*100/F333)-10</f>
        <v>0.24782608695652186</v>
      </c>
      <c r="G93" s="869">
        <f>(G91*100/G333)-10</f>
        <v>1.4456919060052211</v>
      </c>
      <c r="H93" s="869">
        <f>(H91*100/H333)-10</f>
        <v>-5.1470588235295267E-2</v>
      </c>
      <c r="I93" s="869">
        <f>(I91*100/I333)-10</f>
        <v>11.724285714285713</v>
      </c>
      <c r="J93" s="869">
        <f>(J91*100/J333)-10</f>
        <v>-1.5714285714285712</v>
      </c>
      <c r="K93" s="869">
        <f>(K91*100/K333)-10</f>
        <v>19.375</v>
      </c>
      <c r="L93" s="869">
        <f>(L91*100/L333)-10</f>
        <v>-3.4495555555555564</v>
      </c>
      <c r="M93" s="867">
        <f>(M91*100/M333)-10</f>
        <v>17.110416666666666</v>
      </c>
      <c r="N93" s="867">
        <f>(N91*100/N333)-10</f>
        <v>16.90625</v>
      </c>
      <c r="O93" s="867">
        <f>(O91*100/O333)-10</f>
        <v>23.99666666666667</v>
      </c>
      <c r="P93" s="1656">
        <f>(P91*100/P333)-10</f>
        <v>-0.62222222222222179</v>
      </c>
    </row>
    <row r="94" spans="2:16" ht="17.25" customHeight="1"/>
    <row r="95" spans="2:16" ht="14.25" customHeight="1" thickBot="1">
      <c r="I95" s="2111"/>
      <c r="J95" s="2111"/>
      <c r="K95" s="2111"/>
      <c r="L95" s="2111"/>
      <c r="M95" s="2111"/>
      <c r="N95" s="916"/>
      <c r="O95" s="2111"/>
      <c r="P95" s="2111"/>
    </row>
    <row r="96" spans="2:16" ht="14.25" customHeight="1">
      <c r="B96" s="706"/>
      <c r="C96" s="36" t="s">
        <v>302</v>
      </c>
      <c r="D96" s="37"/>
      <c r="E96" s="147">
        <f t="shared" ref="E96:P96" si="6">E73+E84</f>
        <v>47.822999999999993</v>
      </c>
      <c r="F96" s="236">
        <f t="shared" si="6"/>
        <v>52.489000000000004</v>
      </c>
      <c r="G96" s="236">
        <f t="shared" si="6"/>
        <v>236.39800000000002</v>
      </c>
      <c r="H96" s="785">
        <f t="shared" si="6"/>
        <v>1634.3872000000001</v>
      </c>
      <c r="I96" s="865">
        <f t="shared" si="6"/>
        <v>45.238999999999997</v>
      </c>
      <c r="J96" s="236">
        <f t="shared" si="6"/>
        <v>0.79980000000000007</v>
      </c>
      <c r="K96" s="236">
        <f t="shared" si="6"/>
        <v>1.0250000000000001</v>
      </c>
      <c r="L96" s="236">
        <f t="shared" si="6"/>
        <v>321.577</v>
      </c>
      <c r="M96" s="789">
        <f t="shared" si="6"/>
        <v>884.9511</v>
      </c>
      <c r="N96" s="785">
        <f t="shared" si="6"/>
        <v>793.10399999999993</v>
      </c>
      <c r="O96" s="789">
        <f t="shared" si="6"/>
        <v>160.179</v>
      </c>
      <c r="P96" s="841">
        <f t="shared" si="6"/>
        <v>9.8625000000000007</v>
      </c>
    </row>
    <row r="97" spans="2:16" ht="13.5" customHeight="1">
      <c r="B97" s="420"/>
      <c r="C97" s="754" t="s">
        <v>11</v>
      </c>
      <c r="D97" s="1616">
        <v>0.6</v>
      </c>
      <c r="E97" s="976">
        <f t="shared" ref="E97:P97" si="7">(E333/100)*60</f>
        <v>54</v>
      </c>
      <c r="F97" s="878">
        <f t="shared" si="7"/>
        <v>55.2</v>
      </c>
      <c r="G97" s="878">
        <f t="shared" si="7"/>
        <v>229.8</v>
      </c>
      <c r="H97" s="878">
        <f t="shared" si="7"/>
        <v>1632</v>
      </c>
      <c r="I97" s="878">
        <f t="shared" si="7"/>
        <v>42</v>
      </c>
      <c r="J97" s="878">
        <f t="shared" si="7"/>
        <v>0.83999999999999986</v>
      </c>
      <c r="K97" s="878">
        <f t="shared" si="7"/>
        <v>0.96</v>
      </c>
      <c r="L97" s="1660">
        <f t="shared" si="7"/>
        <v>540</v>
      </c>
      <c r="M97" s="2620">
        <f t="shared" si="7"/>
        <v>720</v>
      </c>
      <c r="N97" s="2620">
        <f t="shared" si="7"/>
        <v>720</v>
      </c>
      <c r="O97" s="2620">
        <f t="shared" si="7"/>
        <v>180</v>
      </c>
      <c r="P97" s="2170">
        <f t="shared" si="7"/>
        <v>10.799999999999999</v>
      </c>
    </row>
    <row r="98" spans="2:16" ht="15" customHeight="1" thickBot="1">
      <c r="B98" s="230"/>
      <c r="C98" s="858" t="s">
        <v>453</v>
      </c>
      <c r="D98" s="900"/>
      <c r="E98" s="857">
        <f>(E96*100/E333)-60</f>
        <v>-6.8633333333333439</v>
      </c>
      <c r="F98" s="864">
        <f>(F96*100/F333)-60</f>
        <v>-2.9467391304347785</v>
      </c>
      <c r="G98" s="855">
        <f>(G96*100/G333)-60</f>
        <v>1.7227154046997484</v>
      </c>
      <c r="H98" s="855">
        <f>(H96*100/H333)-60</f>
        <v>8.7764705882349858E-2</v>
      </c>
      <c r="I98" s="855">
        <f>(I96*100/I333)-60</f>
        <v>4.6271428571428572</v>
      </c>
      <c r="J98" s="855">
        <f>(J96*100/J333)-60</f>
        <v>-2.8714285714285666</v>
      </c>
      <c r="K98" s="855">
        <f>(K96*100/K333)-60</f>
        <v>4.0625</v>
      </c>
      <c r="L98" s="864">
        <f>(L96*100/L333)-60</f>
        <v>-24.269222222222218</v>
      </c>
      <c r="M98" s="864">
        <f>(M96*100/M333)-60</f>
        <v>13.745925</v>
      </c>
      <c r="N98" s="864">
        <f>(N96*100/N333)-60</f>
        <v>6.0919999999999987</v>
      </c>
      <c r="O98" s="864">
        <f>(O96*100/O333)-60</f>
        <v>-6.6069999999999993</v>
      </c>
      <c r="P98" s="997">
        <f>(P96*100/P333)-60</f>
        <v>-5.2083333333333286</v>
      </c>
    </row>
    <row r="99" spans="2:16" ht="15" customHeight="1" thickBot="1"/>
    <row r="100" spans="2:16" ht="18" customHeight="1">
      <c r="B100" s="706"/>
      <c r="C100" s="36" t="s">
        <v>301</v>
      </c>
      <c r="D100" s="37"/>
      <c r="E100" s="147">
        <f t="shared" ref="E100:P100" si="8">E84+E91</f>
        <v>37.570999999999998</v>
      </c>
      <c r="F100" s="236">
        <f t="shared" si="8"/>
        <v>39.954999999999998</v>
      </c>
      <c r="G100" s="236">
        <f t="shared" si="8"/>
        <v>173.285</v>
      </c>
      <c r="H100" s="785">
        <f t="shared" si="8"/>
        <v>1223.4662000000001</v>
      </c>
      <c r="I100" s="236">
        <f t="shared" si="8"/>
        <v>45.497</v>
      </c>
      <c r="J100" s="236">
        <f t="shared" si="8"/>
        <v>0.64980000000000004</v>
      </c>
      <c r="K100" s="236">
        <f t="shared" si="8"/>
        <v>1.0310000000000001</v>
      </c>
      <c r="L100" s="236">
        <f t="shared" si="8"/>
        <v>257.35399999999998</v>
      </c>
      <c r="M100" s="789">
        <f t="shared" si="8"/>
        <v>694.75</v>
      </c>
      <c r="N100" s="789">
        <f t="shared" si="8"/>
        <v>831.42499999999995</v>
      </c>
      <c r="O100" s="789">
        <f t="shared" si="8"/>
        <v>203.79500000000002</v>
      </c>
      <c r="P100" s="841">
        <f t="shared" si="8"/>
        <v>9.6020000000000003</v>
      </c>
    </row>
    <row r="101" spans="2:16" ht="17.25" customHeight="1">
      <c r="B101" s="420"/>
      <c r="C101" s="754" t="s">
        <v>11</v>
      </c>
      <c r="D101" s="1616">
        <v>0.45</v>
      </c>
      <c r="E101" s="976">
        <f t="shared" ref="E101:P101" si="9">(E333/100)*45</f>
        <v>40.5</v>
      </c>
      <c r="F101" s="878">
        <f t="shared" si="9"/>
        <v>41.4</v>
      </c>
      <c r="G101" s="878">
        <f t="shared" si="9"/>
        <v>172.35</v>
      </c>
      <c r="H101" s="878">
        <f t="shared" si="9"/>
        <v>1224</v>
      </c>
      <c r="I101" s="878">
        <f t="shared" si="9"/>
        <v>31.499999999999996</v>
      </c>
      <c r="J101" s="878">
        <f t="shared" si="9"/>
        <v>0.62999999999999989</v>
      </c>
      <c r="K101" s="878">
        <f t="shared" si="9"/>
        <v>0.72</v>
      </c>
      <c r="L101" s="1660">
        <f t="shared" si="9"/>
        <v>405</v>
      </c>
      <c r="M101" s="2620">
        <f t="shared" si="9"/>
        <v>540</v>
      </c>
      <c r="N101" s="2620">
        <f t="shared" si="9"/>
        <v>540</v>
      </c>
      <c r="O101" s="2620">
        <f t="shared" si="9"/>
        <v>135</v>
      </c>
      <c r="P101" s="2170">
        <f t="shared" si="9"/>
        <v>8.1</v>
      </c>
    </row>
    <row r="102" spans="2:16" ht="17.25" customHeight="1" thickBot="1">
      <c r="B102" s="230"/>
      <c r="C102" s="858" t="s">
        <v>453</v>
      </c>
      <c r="D102" s="900"/>
      <c r="E102" s="881">
        <f>(E100*100/E333)-45</f>
        <v>-3.2544444444444451</v>
      </c>
      <c r="F102" s="882">
        <f>(F100*100/F333)-45</f>
        <v>-1.5706521739130466</v>
      </c>
      <c r="G102" s="882">
        <f>(G100*100/G333)-45</f>
        <v>0.24412532637075657</v>
      </c>
      <c r="H102" s="882">
        <f>(H100*100/H333)-45</f>
        <v>-1.9624999999997783E-2</v>
      </c>
      <c r="I102" s="882">
        <f>(I100*100/I333)-45</f>
        <v>19.995714285714286</v>
      </c>
      <c r="J102" s="882">
        <f>(J100*100/J333)-45</f>
        <v>1.4142857142857181</v>
      </c>
      <c r="K102" s="882">
        <f>(K100*100/K333)-45</f>
        <v>19.4375</v>
      </c>
      <c r="L102" s="882">
        <f>(L100*100/L333)-45</f>
        <v>-16.405111111111115</v>
      </c>
      <c r="M102" s="882">
        <f>(M100*100/M333)-45</f>
        <v>12.895833333333336</v>
      </c>
      <c r="N102" s="882">
        <f>(N100*100/N333)-45</f>
        <v>24.285416666666663</v>
      </c>
      <c r="O102" s="882">
        <f>(O100*100/O333)-45</f>
        <v>22.931666666666672</v>
      </c>
      <c r="P102" s="893">
        <f>(P100*100/P333)-45</f>
        <v>8.3444444444444485</v>
      </c>
    </row>
    <row r="103" spans="2:16" ht="18" customHeight="1" thickBot="1"/>
    <row r="104" spans="2:16" ht="15.75" customHeight="1">
      <c r="B104" s="861" t="s">
        <v>335</v>
      </c>
      <c r="C104" s="36"/>
      <c r="D104" s="37"/>
      <c r="E104" s="147">
        <f t="shared" ref="E104:P104" si="10">E73+E84+E91</f>
        <v>57.686999999999998</v>
      </c>
      <c r="F104" s="236">
        <f t="shared" si="10"/>
        <v>61.917000000000002</v>
      </c>
      <c r="G104" s="236">
        <f t="shared" si="10"/>
        <v>280.23500000000001</v>
      </c>
      <c r="H104" s="785">
        <f t="shared" si="10"/>
        <v>1904.9872</v>
      </c>
      <c r="I104" s="789">
        <f t="shared" si="10"/>
        <v>60.445999999999998</v>
      </c>
      <c r="J104" s="236">
        <f t="shared" si="10"/>
        <v>0.91780000000000006</v>
      </c>
      <c r="K104" s="236">
        <f t="shared" si="10"/>
        <v>1.4950000000000001</v>
      </c>
      <c r="L104" s="236">
        <f t="shared" si="10"/>
        <v>380.53100000000001</v>
      </c>
      <c r="M104" s="785">
        <f t="shared" si="10"/>
        <v>1210.2761</v>
      </c>
      <c r="N104" s="785">
        <f t="shared" si="10"/>
        <v>1115.9789999999998</v>
      </c>
      <c r="O104" s="789">
        <f t="shared" si="10"/>
        <v>262.16899999999998</v>
      </c>
      <c r="P104" s="841">
        <f t="shared" si="10"/>
        <v>11.550500000000001</v>
      </c>
    </row>
    <row r="105" spans="2:16" ht="12.75" customHeight="1">
      <c r="B105" s="862"/>
      <c r="C105" s="863" t="s">
        <v>11</v>
      </c>
      <c r="D105" s="1616">
        <v>0.7</v>
      </c>
      <c r="E105" s="976">
        <f t="shared" ref="E105:P105" si="11">(E333/100)*70</f>
        <v>63</v>
      </c>
      <c r="F105" s="878">
        <f t="shared" si="11"/>
        <v>64.400000000000006</v>
      </c>
      <c r="G105" s="878">
        <f t="shared" si="11"/>
        <v>268.10000000000002</v>
      </c>
      <c r="H105" s="878">
        <f t="shared" si="11"/>
        <v>1904</v>
      </c>
      <c r="I105" s="878">
        <f t="shared" si="11"/>
        <v>49</v>
      </c>
      <c r="J105" s="878">
        <f t="shared" si="11"/>
        <v>0.97999999999999987</v>
      </c>
      <c r="K105" s="878">
        <f t="shared" si="11"/>
        <v>1.1200000000000001</v>
      </c>
      <c r="L105" s="1660">
        <f t="shared" si="11"/>
        <v>630</v>
      </c>
      <c r="M105" s="2620">
        <f t="shared" si="11"/>
        <v>840</v>
      </c>
      <c r="N105" s="2620">
        <f t="shared" si="11"/>
        <v>840</v>
      </c>
      <c r="O105" s="2620">
        <f t="shared" si="11"/>
        <v>210</v>
      </c>
      <c r="P105" s="2170">
        <f t="shared" si="11"/>
        <v>12.6</v>
      </c>
    </row>
    <row r="106" spans="2:16" ht="16.5" customHeight="1" thickBot="1">
      <c r="B106" s="230"/>
      <c r="C106" s="858" t="s">
        <v>453</v>
      </c>
      <c r="D106" s="900"/>
      <c r="E106" s="881">
        <f>(E104*100/E333)-70</f>
        <v>-5.903333333333336</v>
      </c>
      <c r="F106" s="882">
        <f>(F104*100/F333)-70</f>
        <v>-2.6989130434782567</v>
      </c>
      <c r="G106" s="882">
        <f>(G104*100/G333)-70</f>
        <v>3.1684073107049642</v>
      </c>
      <c r="H106" s="882">
        <f>(H104*100/H333)-70</f>
        <v>3.629411764705992E-2</v>
      </c>
      <c r="I106" s="882">
        <f>(I104*100/I333)-70</f>
        <v>16.351428571428571</v>
      </c>
      <c r="J106" s="882">
        <f>(J104*100/J333)-70</f>
        <v>-4.442857142857136</v>
      </c>
      <c r="K106" s="882">
        <f>(K104*100/K333)-70</f>
        <v>23.4375</v>
      </c>
      <c r="L106" s="882">
        <f>(L104*100/L333)-70</f>
        <v>-27.718777777777781</v>
      </c>
      <c r="M106" s="882">
        <f>(M104*100/M333)-70</f>
        <v>30.856341666666665</v>
      </c>
      <c r="N106" s="882">
        <f>(N104*100/N333)-70</f>
        <v>22.998249999999985</v>
      </c>
      <c r="O106" s="882">
        <f>(O104*100/O333)-70</f>
        <v>17.389666666666656</v>
      </c>
      <c r="P106" s="893">
        <f>(P104*100/P333)-70</f>
        <v>-5.8305555555555486</v>
      </c>
    </row>
    <row r="107" spans="2:16" ht="12.75" customHeight="1"/>
    <row r="108" spans="2:16" ht="14.25" customHeight="1">
      <c r="C108" s="756"/>
      <c r="D108" s="10" t="s">
        <v>209</v>
      </c>
      <c r="E108" s="303"/>
    </row>
    <row r="109" spans="2:16" ht="19.5" customHeight="1">
      <c r="C109" s="11" t="s">
        <v>831</v>
      </c>
      <c r="D109" s="149"/>
      <c r="E109" s="2"/>
      <c r="F109"/>
      <c r="I109"/>
      <c r="J109"/>
      <c r="K109" s="20"/>
      <c r="L109" s="20"/>
      <c r="M109"/>
      <c r="N109"/>
      <c r="O109"/>
      <c r="P109"/>
    </row>
    <row r="110" spans="2:16" ht="16.5" customHeight="1">
      <c r="B110" s="2812" t="s">
        <v>343</v>
      </c>
      <c r="C110" s="2812"/>
      <c r="D110" s="2812"/>
      <c r="E110" s="2812"/>
      <c r="F110" s="2812"/>
      <c r="G110" s="2812"/>
      <c r="H110" s="2812"/>
      <c r="I110" s="2812"/>
      <c r="J110" s="2812"/>
      <c r="K110" s="2812"/>
      <c r="L110" s="2812"/>
      <c r="M110" s="2812"/>
      <c r="N110" s="2812"/>
      <c r="O110" s="2812"/>
      <c r="P110" s="2812"/>
    </row>
    <row r="111" spans="2:16" ht="21.75" customHeight="1">
      <c r="C111" s="756" t="s">
        <v>832</v>
      </c>
    </row>
    <row r="112" spans="2:16" ht="17.25" customHeight="1">
      <c r="B112" s="2" t="s">
        <v>920</v>
      </c>
      <c r="C112" s="20"/>
      <c r="D112"/>
      <c r="F112" s="25" t="s">
        <v>830</v>
      </c>
      <c r="I112" s="23" t="s">
        <v>0</v>
      </c>
      <c r="J112"/>
      <c r="K112" s="78" t="s">
        <v>451</v>
      </c>
      <c r="L112" s="20"/>
      <c r="M112" s="20"/>
      <c r="N112" s="26"/>
      <c r="P112" s="120"/>
    </row>
    <row r="113" spans="2:16" ht="18.75" customHeight="1" thickBot="1">
      <c r="C113" s="756"/>
      <c r="D113" s="10"/>
      <c r="E113" s="303"/>
      <c r="I113" s="915"/>
      <c r="J113" s="915"/>
      <c r="K113" s="915"/>
      <c r="L113" s="915"/>
      <c r="M113" s="915"/>
      <c r="N113" s="915"/>
      <c r="O113" s="915"/>
      <c r="P113" s="915"/>
    </row>
    <row r="114" spans="2:16" ht="19.5" customHeight="1" thickBot="1">
      <c r="B114" s="957" t="s">
        <v>339</v>
      </c>
      <c r="C114" s="986" t="s">
        <v>358</v>
      </c>
      <c r="D114" s="954" t="s">
        <v>178</v>
      </c>
      <c r="E114" s="962" t="s">
        <v>179</v>
      </c>
      <c r="F114" s="357"/>
      <c r="G114" s="357"/>
      <c r="H114" s="33"/>
      <c r="I114" s="574" t="s">
        <v>319</v>
      </c>
      <c r="J114" s="33"/>
      <c r="K114" s="767"/>
      <c r="L114" s="506"/>
      <c r="M114" s="964" t="s">
        <v>355</v>
      </c>
      <c r="N114" s="33"/>
      <c r="O114" s="33"/>
      <c r="P114" s="67"/>
    </row>
    <row r="115" spans="2:16" ht="15" customHeight="1" thickBot="1">
      <c r="B115" s="958" t="s">
        <v>321</v>
      </c>
      <c r="C115" s="428"/>
      <c r="D115" s="959" t="s">
        <v>185</v>
      </c>
      <c r="E115" s="614"/>
      <c r="F115" s="961"/>
      <c r="G115" s="2206" t="s">
        <v>844</v>
      </c>
      <c r="H115" s="2105" t="s">
        <v>710</v>
      </c>
      <c r="I115" s="965"/>
      <c r="J115" s="965"/>
      <c r="K115" s="965"/>
      <c r="L115" s="967"/>
      <c r="M115" s="968" t="s">
        <v>354</v>
      </c>
      <c r="N115" s="965"/>
      <c r="O115" s="965"/>
      <c r="P115" s="967"/>
    </row>
    <row r="116" spans="2:16" ht="14.25" customHeight="1">
      <c r="B116" s="958" t="s">
        <v>330</v>
      </c>
      <c r="C116" s="428" t="s">
        <v>184</v>
      </c>
      <c r="D116" s="714"/>
      <c r="E116" s="959" t="s">
        <v>186</v>
      </c>
      <c r="F116" s="955" t="s">
        <v>56</v>
      </c>
      <c r="G116" s="2206" t="s">
        <v>845</v>
      </c>
      <c r="H116" s="2107" t="s">
        <v>189</v>
      </c>
      <c r="I116" s="614"/>
      <c r="J116" s="2124"/>
      <c r="K116" s="33"/>
      <c r="L116" s="2124"/>
      <c r="M116" s="2125" t="s">
        <v>331</v>
      </c>
      <c r="N116" s="2126" t="s">
        <v>332</v>
      </c>
      <c r="O116" s="2127" t="s">
        <v>333</v>
      </c>
      <c r="P116" s="2128" t="s">
        <v>334</v>
      </c>
    </row>
    <row r="117" spans="2:16" ht="20.25" customHeight="1" thickBot="1">
      <c r="B117" s="56"/>
      <c r="C117" s="757"/>
      <c r="D117" s="466"/>
      <c r="E117" s="960" t="s">
        <v>6</v>
      </c>
      <c r="F117" s="436" t="s">
        <v>7</v>
      </c>
      <c r="G117" s="1924" t="s">
        <v>8</v>
      </c>
      <c r="H117" s="2106" t="s">
        <v>444</v>
      </c>
      <c r="I117" s="2129" t="s">
        <v>322</v>
      </c>
      <c r="J117" s="2130" t="s">
        <v>323</v>
      </c>
      <c r="K117" s="2131" t="s">
        <v>324</v>
      </c>
      <c r="L117" s="2130" t="s">
        <v>325</v>
      </c>
      <c r="M117" s="2132" t="s">
        <v>326</v>
      </c>
      <c r="N117" s="2130" t="s">
        <v>327</v>
      </c>
      <c r="O117" s="2131" t="s">
        <v>328</v>
      </c>
      <c r="P117" s="2133" t="s">
        <v>329</v>
      </c>
    </row>
    <row r="118" spans="2:16" ht="15.75" customHeight="1">
      <c r="B118" s="84"/>
      <c r="C118" s="2136" t="s">
        <v>156</v>
      </c>
      <c r="D118" s="1692"/>
      <c r="E118" s="772"/>
      <c r="F118" s="443"/>
      <c r="G118" s="443"/>
      <c r="H118" s="586"/>
      <c r="I118" s="2115"/>
      <c r="J118" s="443"/>
      <c r="K118" s="443"/>
      <c r="L118" s="803"/>
      <c r="M118" s="2110"/>
      <c r="N118" s="774"/>
      <c r="O118" s="774"/>
      <c r="P118" s="774"/>
    </row>
    <row r="119" spans="2:16">
      <c r="B119" s="2135" t="str">
        <f>'12 л. МЕНЮ '!I118</f>
        <v>223 /17</v>
      </c>
      <c r="C119" s="255" t="str">
        <f>'12 л. МЕНЮ '!B118</f>
        <v>Запеканка из творога / и  джем</v>
      </c>
      <c r="D119" s="258" t="str">
        <f>'12 л. МЕНЮ '!C118</f>
        <v>160 / 40</v>
      </c>
      <c r="E119" s="2475">
        <f>'12 л. МЕНЮ '!D118</f>
        <v>30.111999999999998</v>
      </c>
      <c r="F119" s="347">
        <f>'12 л. МЕНЮ '!E118</f>
        <v>15.15</v>
      </c>
      <c r="G119" s="2047">
        <f>'12 л. МЕНЮ '!F118</f>
        <v>40.01</v>
      </c>
      <c r="H119" s="782">
        <f>'12 л. МЕНЮ '!G118</f>
        <v>416.83800000000002</v>
      </c>
      <c r="I119" s="2116">
        <v>1.1359999999999999</v>
      </c>
      <c r="J119" s="336">
        <v>7.0000000000000007E-2</v>
      </c>
      <c r="K119" s="336">
        <v>0.28000000000000003</v>
      </c>
      <c r="L119" s="587">
        <v>59.4</v>
      </c>
      <c r="M119" s="342">
        <v>201.6</v>
      </c>
      <c r="N119" s="917">
        <v>32.036999999999999</v>
      </c>
      <c r="O119" s="234">
        <v>3.6871999999999998</v>
      </c>
      <c r="P119" s="234">
        <v>1.208</v>
      </c>
    </row>
    <row r="120" spans="2:16">
      <c r="B120" s="2139" t="str">
        <f>'12 л. МЕНЮ '!I119</f>
        <v>54-4гн/22</v>
      </c>
      <c r="C120" s="255" t="str">
        <f>'12 л. МЕНЮ '!B119</f>
        <v>Чай с молоком и сахаром</v>
      </c>
      <c r="D120" s="258">
        <f>'12 л. МЕНЮ '!C119</f>
        <v>200</v>
      </c>
      <c r="E120" s="2475">
        <f>'12 л. МЕНЮ '!D119</f>
        <v>1.6</v>
      </c>
      <c r="F120" s="347">
        <f>'12 л. МЕНЮ '!E119</f>
        <v>1.1000000000000001</v>
      </c>
      <c r="G120" s="2047">
        <f>'12 л. МЕНЮ '!F119</f>
        <v>8.6999999999999993</v>
      </c>
      <c r="H120" s="782">
        <f>'12 л. МЕНЮ '!G119</f>
        <v>50.9</v>
      </c>
      <c r="I120" s="926">
        <v>0.3</v>
      </c>
      <c r="J120" s="234">
        <v>0.01</v>
      </c>
      <c r="K120" s="234">
        <v>7.0000000000000007E-2</v>
      </c>
      <c r="L120" s="783">
        <v>6.9</v>
      </c>
      <c r="M120" s="342">
        <v>57.5</v>
      </c>
      <c r="N120" s="234">
        <v>46.2</v>
      </c>
      <c r="O120" s="1738">
        <v>9.9600000000000009</v>
      </c>
      <c r="P120" s="234">
        <v>0.77</v>
      </c>
    </row>
    <row r="121" spans="2:16">
      <c r="B121" s="2135" t="str">
        <f>'12 л. МЕНЮ '!I120</f>
        <v>14 / 17</v>
      </c>
      <c r="C121" s="255" t="str">
        <f>'12 л. МЕНЮ '!B120</f>
        <v xml:space="preserve">Масло   (порциями) </v>
      </c>
      <c r="D121" s="258">
        <f>'12 л. МЕНЮ '!C120</f>
        <v>10</v>
      </c>
      <c r="E121" s="2475">
        <f>'12 л. МЕНЮ '!D120</f>
        <v>0.08</v>
      </c>
      <c r="F121" s="347">
        <f>'12 л. МЕНЮ '!E120</f>
        <v>7.25</v>
      </c>
      <c r="G121" s="2047">
        <f>'12 л. МЕНЮ '!F120</f>
        <v>0.13</v>
      </c>
      <c r="H121" s="782">
        <f>'12 л. МЕНЮ '!G120</f>
        <v>66.09</v>
      </c>
      <c r="I121" s="2116">
        <v>0</v>
      </c>
      <c r="J121" s="2114">
        <v>1E-4</v>
      </c>
      <c r="K121" s="2114">
        <v>1E-4</v>
      </c>
      <c r="L121" s="782">
        <v>4</v>
      </c>
      <c r="M121" s="342">
        <v>0.24</v>
      </c>
      <c r="N121" s="234">
        <v>0.3</v>
      </c>
      <c r="O121" s="234">
        <v>0</v>
      </c>
      <c r="P121" s="234">
        <v>2E-3</v>
      </c>
    </row>
    <row r="122" spans="2:16" ht="13.5" customHeight="1">
      <c r="B122" s="2142" t="str">
        <f>'12 л. МЕНЮ '!I121</f>
        <v>Пром.пр.</v>
      </c>
      <c r="C122" s="255" t="str">
        <f>'12 л. МЕНЮ '!B121</f>
        <v>Хлеб пшеничный</v>
      </c>
      <c r="D122" s="258">
        <f>'12 л. МЕНЮ '!C121</f>
        <v>40</v>
      </c>
      <c r="E122" s="2475">
        <f>'12 л. МЕНЮ '!D121</f>
        <v>1.54</v>
      </c>
      <c r="F122" s="347">
        <f>'12 л. МЕНЮ '!E121</f>
        <v>0.55000000000000004</v>
      </c>
      <c r="G122" s="2047">
        <f>'12 л. МЕНЮ '!F121</f>
        <v>21.68</v>
      </c>
      <c r="H122" s="782">
        <f>'12 л. МЕНЮ '!G121</f>
        <v>97.83</v>
      </c>
      <c r="I122" s="234">
        <v>0</v>
      </c>
      <c r="J122" s="914">
        <v>4.8000000000000001E-2</v>
      </c>
      <c r="K122" s="628">
        <v>1.6E-2</v>
      </c>
      <c r="L122" s="782">
        <v>0</v>
      </c>
      <c r="M122" s="234">
        <v>8</v>
      </c>
      <c r="N122" s="234">
        <v>26</v>
      </c>
      <c r="O122" s="234">
        <v>5.6</v>
      </c>
      <c r="P122" s="628">
        <v>0.04</v>
      </c>
    </row>
    <row r="123" spans="2:16" ht="13.5" customHeight="1" thickBot="1">
      <c r="B123" s="949" t="str">
        <f>'12 л. МЕНЮ '!I122</f>
        <v xml:space="preserve">338 / 17 </v>
      </c>
      <c r="C123" s="190" t="str">
        <f>'12 л. МЕНЮ '!B122</f>
        <v>Плоды свежие ( яблоко)</v>
      </c>
      <c r="D123" s="374">
        <f>'12 л. МЕНЮ '!C122</f>
        <v>100</v>
      </c>
      <c r="E123" s="2475">
        <f>'12 л. МЕНЮ '!D122</f>
        <v>0.4</v>
      </c>
      <c r="F123" s="347">
        <f>'12 л. МЕНЮ '!E122</f>
        <v>0.4</v>
      </c>
      <c r="G123" s="2047">
        <f>'12 л. МЕНЮ '!F122</f>
        <v>9.8000000000000007</v>
      </c>
      <c r="H123" s="782">
        <f>'12 л. МЕНЮ '!G122</f>
        <v>47</v>
      </c>
      <c r="I123" s="2117">
        <v>10</v>
      </c>
      <c r="J123" s="486">
        <v>0.03</v>
      </c>
      <c r="K123" s="486">
        <v>0.02</v>
      </c>
      <c r="L123" s="775">
        <v>0</v>
      </c>
      <c r="M123" s="2046">
        <v>16</v>
      </c>
      <c r="N123" s="333">
        <v>11</v>
      </c>
      <c r="O123" s="348">
        <v>9</v>
      </c>
      <c r="P123" s="333">
        <v>2.2000000000000002</v>
      </c>
    </row>
    <row r="124" spans="2:16" ht="12.75" customHeight="1">
      <c r="B124" s="462" t="s">
        <v>207</v>
      </c>
      <c r="D124" s="2591">
        <f>'12 л. МЕНЮ '!C123</f>
        <v>550</v>
      </c>
      <c r="E124" s="463">
        <f>SUM(E119:E123)</f>
        <v>33.731999999999999</v>
      </c>
      <c r="F124" s="464">
        <f>SUM(F119:F123)</f>
        <v>24.45</v>
      </c>
      <c r="G124" s="778">
        <f>SUM(G119:G123)</f>
        <v>80.319999999999993</v>
      </c>
      <c r="H124" s="2447">
        <f>SUM(H119:H123)</f>
        <v>678.65800000000002</v>
      </c>
      <c r="I124" s="236">
        <f t="shared" ref="I124:P124" si="12">SUM(I119:I123)</f>
        <v>11.436</v>
      </c>
      <c r="J124" s="849">
        <f t="shared" si="12"/>
        <v>0.15809999999999999</v>
      </c>
      <c r="K124" s="236">
        <f>SUM(K119:K123)</f>
        <v>0.38610000000000005</v>
      </c>
      <c r="L124" s="778">
        <f t="shared" si="12"/>
        <v>70.3</v>
      </c>
      <c r="M124" s="2119">
        <f t="shared" si="12"/>
        <v>283.34000000000003</v>
      </c>
      <c r="N124" s="865">
        <f>SUM(N119:N123)</f>
        <v>115.53699999999999</v>
      </c>
      <c r="O124" s="236">
        <f>SUM(O119:O123)</f>
        <v>28.247199999999999</v>
      </c>
      <c r="P124" s="2108">
        <f t="shared" si="12"/>
        <v>4.2200000000000006</v>
      </c>
    </row>
    <row r="125" spans="2:16" ht="13.5" customHeight="1">
      <c r="B125" s="862"/>
      <c r="C125" s="863" t="s">
        <v>11</v>
      </c>
      <c r="D125" s="1638">
        <v>0.25</v>
      </c>
      <c r="E125" s="976">
        <f t="shared" ref="E125:P125" si="13">(E333/100)*25</f>
        <v>22.5</v>
      </c>
      <c r="F125" s="878">
        <f t="shared" si="13"/>
        <v>23</v>
      </c>
      <c r="G125" s="878">
        <f t="shared" si="13"/>
        <v>95.75</v>
      </c>
      <c r="H125" s="878">
        <f t="shared" si="13"/>
        <v>680</v>
      </c>
      <c r="I125" s="878">
        <f t="shared" si="13"/>
        <v>17.5</v>
      </c>
      <c r="J125" s="878">
        <f t="shared" si="13"/>
        <v>0.35</v>
      </c>
      <c r="K125" s="878">
        <f t="shared" si="13"/>
        <v>0.4</v>
      </c>
      <c r="L125" s="1660">
        <f t="shared" si="13"/>
        <v>225</v>
      </c>
      <c r="M125" s="2620">
        <f t="shared" si="13"/>
        <v>300</v>
      </c>
      <c r="N125" s="2620">
        <f t="shared" si="13"/>
        <v>300</v>
      </c>
      <c r="O125" s="1660">
        <f t="shared" si="13"/>
        <v>75</v>
      </c>
      <c r="P125" s="2170">
        <f t="shared" si="13"/>
        <v>4.5</v>
      </c>
    </row>
    <row r="126" spans="2:16" ht="13.5" customHeight="1" thickBot="1">
      <c r="B126" s="56"/>
      <c r="C126" s="858" t="s">
        <v>453</v>
      </c>
      <c r="D126" s="1615"/>
      <c r="E126" s="881">
        <f>(E124*100/E333)-25</f>
        <v>12.479999999999997</v>
      </c>
      <c r="F126" s="882">
        <f>(F124*100/F333)-25</f>
        <v>1.5760869565217384</v>
      </c>
      <c r="G126" s="882">
        <f>(G124*100/G333)-25</f>
        <v>-4.0287206266318556</v>
      </c>
      <c r="H126" s="882">
        <f>(H124*100/H333)-25</f>
        <v>-4.9338235294115407E-2</v>
      </c>
      <c r="I126" s="882">
        <f>(I124*100/I333)-25</f>
        <v>-8.6628571428571455</v>
      </c>
      <c r="J126" s="882">
        <f>(J124*100/J333)-25</f>
        <v>-13.707142857142857</v>
      </c>
      <c r="K126" s="882">
        <f>(K124*100/K333)-25</f>
        <v>-0.86874999999999858</v>
      </c>
      <c r="L126" s="882">
        <f>(L124*100/L333)-25</f>
        <v>-17.18888888888889</v>
      </c>
      <c r="M126" s="882">
        <f>(M124*100/M333)-25</f>
        <v>-1.3883333333333319</v>
      </c>
      <c r="N126" s="882">
        <f>(N124*100/N333)-25</f>
        <v>-15.371916666666667</v>
      </c>
      <c r="O126" s="882">
        <f>(O124*100/O333)-25</f>
        <v>-15.584266666666668</v>
      </c>
      <c r="P126" s="893">
        <f>(P124*100/P333)-25</f>
        <v>-1.5555555555555536</v>
      </c>
    </row>
    <row r="127" spans="2:16" ht="12.75" customHeight="1">
      <c r="B127" s="84"/>
      <c r="C127" s="2136" t="s">
        <v>123</v>
      </c>
      <c r="D127" s="53"/>
      <c r="E127" s="560"/>
      <c r="F127" s="1620"/>
      <c r="G127" s="1620"/>
      <c r="H127" s="1620"/>
      <c r="I127" s="807"/>
      <c r="J127" s="807"/>
      <c r="K127" s="807"/>
      <c r="L127" s="807"/>
      <c r="M127" s="2099"/>
      <c r="N127" s="807"/>
      <c r="O127" s="807"/>
      <c r="P127" s="938"/>
    </row>
    <row r="128" spans="2:16">
      <c r="B128" s="2138" t="str">
        <f>'12 л. МЕНЮ '!I127</f>
        <v>150 / 21</v>
      </c>
      <c r="C128" s="1494" t="str">
        <f>'12 л. МЕНЮ '!B127</f>
        <v>Икра кабачковая (пром. производства)</v>
      </c>
      <c r="D128" s="256">
        <f>'12 л. МЕНЮ '!C127</f>
        <v>60</v>
      </c>
      <c r="E128" s="220">
        <f>'12 л. МЕНЮ '!D127</f>
        <v>1.1399999999999999</v>
      </c>
      <c r="F128" s="336">
        <f>'12 л. МЕНЮ '!E127</f>
        <v>5.34</v>
      </c>
      <c r="G128" s="336">
        <f>'12 л. МЕНЮ '!F127</f>
        <v>4.62</v>
      </c>
      <c r="H128" s="792">
        <f>'12 л. МЕНЮ '!G127</f>
        <v>70.8</v>
      </c>
      <c r="I128" s="234">
        <v>4.2</v>
      </c>
      <c r="J128" s="234">
        <v>1.2E-2</v>
      </c>
      <c r="K128" s="234">
        <v>2.3E-2</v>
      </c>
      <c r="L128" s="234">
        <v>0</v>
      </c>
      <c r="M128" s="342">
        <v>24.6</v>
      </c>
      <c r="N128" s="234">
        <v>22.2</v>
      </c>
      <c r="O128" s="234">
        <v>9</v>
      </c>
      <c r="P128" s="926">
        <v>0.4</v>
      </c>
    </row>
    <row r="129" spans="2:16" ht="13.5" customHeight="1">
      <c r="B129" s="2138" t="str">
        <f>'12 л. МЕНЮ '!I128</f>
        <v>98 / 21</v>
      </c>
      <c r="C129" s="233" t="str">
        <f>'12 л. МЕНЮ '!B128</f>
        <v>Свекольник</v>
      </c>
      <c r="D129" s="256">
        <f>'12 л. МЕНЮ '!C128</f>
        <v>250</v>
      </c>
      <c r="E129" s="2109">
        <f>'12 л. МЕНЮ '!D128</f>
        <v>2.0179999999999998</v>
      </c>
      <c r="F129" s="345">
        <f>'12 л. МЕНЮ '!E128</f>
        <v>5.0168999999999997</v>
      </c>
      <c r="G129" s="345">
        <f>'12 л. МЕНЮ '!F128</f>
        <v>20.821999999999999</v>
      </c>
      <c r="H129" s="792">
        <f>'12 л. МЕНЮ '!G128</f>
        <v>138.51009999999999</v>
      </c>
      <c r="I129" s="333">
        <v>7</v>
      </c>
      <c r="J129" s="333">
        <v>0.06</v>
      </c>
      <c r="K129" s="333">
        <v>0.06</v>
      </c>
      <c r="L129" s="782">
        <v>121.56</v>
      </c>
      <c r="M129" s="342">
        <v>33.549999999999997</v>
      </c>
      <c r="N129" s="234">
        <v>59.34</v>
      </c>
      <c r="O129" s="234">
        <v>25.58</v>
      </c>
      <c r="P129" s="234">
        <v>1.2</v>
      </c>
    </row>
    <row r="130" spans="2:16" ht="16.5" customHeight="1">
      <c r="B130" s="2138" t="str">
        <f>'12 л. МЕНЮ '!I129</f>
        <v>359/21</v>
      </c>
      <c r="C130" s="1494" t="str">
        <f>'12 л. МЕНЮ '!B129</f>
        <v>Печень, тушёная в соусе сметанном</v>
      </c>
      <c r="D130" s="256">
        <f>'12 л. МЕНЮ '!C129</f>
        <v>120</v>
      </c>
      <c r="E130" s="220">
        <f>'12 л. МЕНЮ '!D129</f>
        <v>18.45</v>
      </c>
      <c r="F130" s="336">
        <f>'12 л. МЕНЮ '!E129</f>
        <v>16</v>
      </c>
      <c r="G130" s="336">
        <f>'12 л. МЕНЮ '!F129</f>
        <v>20.96</v>
      </c>
      <c r="H130" s="792">
        <f>'12 л. МЕНЮ '!G129</f>
        <v>291.61</v>
      </c>
      <c r="I130" s="2118">
        <v>12.3</v>
      </c>
      <c r="J130" s="331">
        <v>0.11</v>
      </c>
      <c r="K130" s="794">
        <v>0.1</v>
      </c>
      <c r="L130" s="871">
        <v>638.16</v>
      </c>
      <c r="M130" s="342">
        <v>34.799999999999997</v>
      </c>
      <c r="N130" s="234">
        <v>41.64</v>
      </c>
      <c r="O130" s="234">
        <v>19.2</v>
      </c>
      <c r="P130" s="234">
        <v>8.82</v>
      </c>
    </row>
    <row r="131" spans="2:16" ht="16.5" customHeight="1">
      <c r="B131" s="2138" t="str">
        <f>'12 л. МЕНЮ '!I130</f>
        <v>392 /21</v>
      </c>
      <c r="C131" s="1494" t="str">
        <f>'12 л. МЕНЮ '!B130</f>
        <v>Картофель отварной /и овощи отварные</v>
      </c>
      <c r="D131" s="256" t="str">
        <f>'12 л. МЕНЮ '!C130</f>
        <v>90 / 90</v>
      </c>
      <c r="E131" s="220">
        <f>'12 л. МЕНЮ '!D130</f>
        <v>3.84</v>
      </c>
      <c r="F131" s="336">
        <f>'12 л. МЕНЮ '!E130</f>
        <v>3.6</v>
      </c>
      <c r="G131" s="336">
        <f>'12 л. МЕНЮ '!F130</f>
        <v>16.2</v>
      </c>
      <c r="H131" s="792">
        <f>'12 л. МЕНЮ '!G130</f>
        <v>112.8</v>
      </c>
      <c r="I131" s="336">
        <v>12.3</v>
      </c>
      <c r="J131" s="336">
        <v>0.12</v>
      </c>
      <c r="K131" s="336">
        <v>0.13</v>
      </c>
      <c r="L131" s="783">
        <v>14</v>
      </c>
      <c r="M131" s="342">
        <v>28</v>
      </c>
      <c r="N131" s="234">
        <v>81</v>
      </c>
      <c r="O131" s="234">
        <v>4.2</v>
      </c>
      <c r="P131" s="234">
        <v>1.1200000000000001</v>
      </c>
    </row>
    <row r="132" spans="2:16" ht="12.75" customHeight="1">
      <c r="B132" s="2582" t="str">
        <f>'12 л. МЕНЮ '!I131</f>
        <v>54-1хн/22</v>
      </c>
      <c r="C132" s="233" t="str">
        <f>'12 л. МЕНЮ '!B131</f>
        <v>Компот из смеси сухофруктов</v>
      </c>
      <c r="D132" s="256">
        <f>'12 л. МЕНЮ '!C131</f>
        <v>200</v>
      </c>
      <c r="E132" s="220">
        <f>'12 л. МЕНЮ '!D131</f>
        <v>0.5</v>
      </c>
      <c r="F132" s="336">
        <f>'12 л. МЕНЮ '!E131</f>
        <v>0</v>
      </c>
      <c r="G132" s="336">
        <f>'12 л. МЕНЮ '!F131</f>
        <v>19.8</v>
      </c>
      <c r="H132" s="792">
        <f>'12 л. МЕНЮ '!G131</f>
        <v>81</v>
      </c>
      <c r="I132" s="336">
        <v>0.02</v>
      </c>
      <c r="J132" s="336">
        <v>0</v>
      </c>
      <c r="K132" s="336">
        <v>0</v>
      </c>
      <c r="L132" s="782">
        <v>15</v>
      </c>
      <c r="M132" s="2512">
        <v>49.5</v>
      </c>
      <c r="N132" s="234">
        <v>4.3</v>
      </c>
      <c r="O132" s="336">
        <v>2.1</v>
      </c>
      <c r="P132" s="234">
        <v>0.09</v>
      </c>
    </row>
    <row r="133" spans="2:16" ht="12.75" customHeight="1">
      <c r="B133" s="2582" t="str">
        <f>'12 л. МЕНЮ '!I132</f>
        <v>Пром.пр.</v>
      </c>
      <c r="C133" s="233" t="str">
        <f>'12 л. МЕНЮ '!B132</f>
        <v>Хлеб пшеничный</v>
      </c>
      <c r="D133" s="256">
        <f>'12 л. МЕНЮ '!C132</f>
        <v>70</v>
      </c>
      <c r="E133" s="220">
        <f>'12 л. МЕНЮ '!D132</f>
        <v>2.5030000000000001</v>
      </c>
      <c r="F133" s="336">
        <f>'12 л. МЕНЮ '!E132</f>
        <v>0.89500000000000002</v>
      </c>
      <c r="G133" s="336">
        <f>'12 л. МЕНЮ '!F132</f>
        <v>35.229999999999997</v>
      </c>
      <c r="H133" s="792">
        <f>'12 л. МЕНЮ '!G132</f>
        <v>158.98699999999999</v>
      </c>
      <c r="I133" s="234">
        <v>0</v>
      </c>
      <c r="J133" s="914">
        <v>8.4000000000000005E-2</v>
      </c>
      <c r="K133" s="628">
        <v>2.8000000000000001E-2</v>
      </c>
      <c r="L133" s="782">
        <v>0</v>
      </c>
      <c r="M133" s="342">
        <v>14</v>
      </c>
      <c r="N133" s="234">
        <v>45.5</v>
      </c>
      <c r="O133" s="234">
        <v>9.8000000000000007</v>
      </c>
      <c r="P133" s="234">
        <v>7.0000000000000007E-2</v>
      </c>
    </row>
    <row r="134" spans="2:16" ht="13.5" customHeight="1" thickBot="1">
      <c r="B134" s="2143" t="str">
        <f>'12 л. МЕНЮ '!I133</f>
        <v>Пром.пр.</v>
      </c>
      <c r="C134" s="190" t="str">
        <f>'12 л. МЕНЮ '!B133</f>
        <v>Хлеб ржаной</v>
      </c>
      <c r="D134" s="2601">
        <f>'12 л. МЕНЮ '!C133</f>
        <v>50</v>
      </c>
      <c r="E134" s="220">
        <f>'12 л. МЕНЮ '!D133</f>
        <v>2.8250000000000002</v>
      </c>
      <c r="F134" s="336">
        <f>'12 л. МЕНЮ '!E133</f>
        <v>0.75</v>
      </c>
      <c r="G134" s="336">
        <f>'12 л. МЕНЮ '!F133</f>
        <v>20.94</v>
      </c>
      <c r="H134" s="792">
        <f>'12 л. МЕНЮ '!G133</f>
        <v>101</v>
      </c>
      <c r="I134" s="347">
        <v>0</v>
      </c>
      <c r="J134" s="347">
        <v>0.13300000000000001</v>
      </c>
      <c r="K134" s="347">
        <v>0.13300000000000001</v>
      </c>
      <c r="L134" s="871">
        <v>0</v>
      </c>
      <c r="M134" s="2456">
        <v>16.5</v>
      </c>
      <c r="N134" s="2663">
        <v>116.667</v>
      </c>
      <c r="O134" s="347">
        <v>3.33</v>
      </c>
      <c r="P134" s="894">
        <v>1.7000000000000001E-2</v>
      </c>
    </row>
    <row r="135" spans="2:16" ht="15" customHeight="1">
      <c r="B135" s="462" t="s">
        <v>194</v>
      </c>
      <c r="C135" s="601"/>
      <c r="D135" s="2599">
        <f>'12 л. МЕНЮ '!C134</f>
        <v>930</v>
      </c>
      <c r="E135" s="473">
        <f>SUM(E128:E134)</f>
        <v>31.275999999999996</v>
      </c>
      <c r="F135" s="464">
        <f>SUM(F128:F134)</f>
        <v>31.601900000000001</v>
      </c>
      <c r="G135" s="474">
        <f>SUM(G128:G134)</f>
        <v>138.572</v>
      </c>
      <c r="H135" s="848">
        <f>SUM(H128:H134)</f>
        <v>954.70709999999997</v>
      </c>
      <c r="I135" s="848">
        <f t="shared" ref="I135:O135" si="14">SUM(I128:I134)</f>
        <v>35.82</v>
      </c>
      <c r="J135" s="848">
        <f t="shared" si="14"/>
        <v>0.51900000000000002</v>
      </c>
      <c r="K135" s="848">
        <f t="shared" si="14"/>
        <v>0.47400000000000003</v>
      </c>
      <c r="L135" s="879">
        <f t="shared" si="14"/>
        <v>788.72</v>
      </c>
      <c r="M135" s="2120">
        <f t="shared" si="14"/>
        <v>200.95</v>
      </c>
      <c r="N135" s="2121">
        <f t="shared" si="14"/>
        <v>370.64700000000005</v>
      </c>
      <c r="O135" s="848">
        <f t="shared" si="14"/>
        <v>73.210000000000008</v>
      </c>
      <c r="P135" s="866">
        <f>SUM(P128:P134)</f>
        <v>11.716999999999999</v>
      </c>
    </row>
    <row r="136" spans="2:16" ht="14.25" customHeight="1">
      <c r="B136" s="862"/>
      <c r="C136" s="863" t="s">
        <v>11</v>
      </c>
      <c r="D136" s="1638">
        <v>0.35</v>
      </c>
      <c r="E136" s="976">
        <f t="shared" ref="E136:P136" si="15">(E333/100)*35</f>
        <v>31.5</v>
      </c>
      <c r="F136" s="878">
        <f t="shared" si="15"/>
        <v>32.200000000000003</v>
      </c>
      <c r="G136" s="878">
        <f t="shared" si="15"/>
        <v>134.05000000000001</v>
      </c>
      <c r="H136" s="878">
        <f t="shared" si="15"/>
        <v>952</v>
      </c>
      <c r="I136" s="878">
        <f t="shared" si="15"/>
        <v>24.5</v>
      </c>
      <c r="J136" s="878">
        <f t="shared" si="15"/>
        <v>0.48999999999999994</v>
      </c>
      <c r="K136" s="878">
        <f t="shared" si="15"/>
        <v>0.56000000000000005</v>
      </c>
      <c r="L136" s="1660">
        <f t="shared" si="15"/>
        <v>315</v>
      </c>
      <c r="M136" s="2620">
        <f t="shared" si="15"/>
        <v>420</v>
      </c>
      <c r="N136" s="2620">
        <f t="shared" si="15"/>
        <v>420</v>
      </c>
      <c r="O136" s="2620">
        <f t="shared" si="15"/>
        <v>105</v>
      </c>
      <c r="P136" s="2170">
        <f t="shared" si="15"/>
        <v>6.3</v>
      </c>
    </row>
    <row r="137" spans="2:16" ht="13.5" customHeight="1" thickBot="1">
      <c r="B137" s="230"/>
      <c r="C137" s="858" t="s">
        <v>453</v>
      </c>
      <c r="D137" s="900"/>
      <c r="E137" s="868">
        <f>(E135*100/E333)-35</f>
        <v>-0.24888888888889227</v>
      </c>
      <c r="F137" s="869">
        <f>(F135*100/F333)-35</f>
        <v>-0.65010869565217178</v>
      </c>
      <c r="G137" s="869">
        <f>(G135*100/G333)-35</f>
        <v>1.1806788511749389</v>
      </c>
      <c r="H137" s="869">
        <f>(H135*100/H333)-35</f>
        <v>9.9525735294115236E-2</v>
      </c>
      <c r="I137" s="869">
        <f>(I135*100/I333)-35</f>
        <v>16.171428571428571</v>
      </c>
      <c r="J137" s="869">
        <f>(J135*100/J333)-35</f>
        <v>2.0714285714285694</v>
      </c>
      <c r="K137" s="869">
        <f>(K135*100/K333)-35</f>
        <v>-5.3749999999999964</v>
      </c>
      <c r="L137" s="869">
        <f>(L135*100/L333)-35</f>
        <v>52.635555555555555</v>
      </c>
      <c r="M137" s="867">
        <f>(M135*100/M333)-35</f>
        <v>-18.254166666666666</v>
      </c>
      <c r="N137" s="867">
        <f>(N135*100/N333)-35</f>
        <v>-4.1127499999999948</v>
      </c>
      <c r="O137" s="867">
        <f>(O135*100/O333)-35</f>
        <v>-10.596666666666664</v>
      </c>
      <c r="P137" s="2577">
        <f>(P135*100/P333)-35</f>
        <v>30.094444444444434</v>
      </c>
    </row>
    <row r="138" spans="2:16" ht="17.25" customHeight="1">
      <c r="B138" s="758"/>
      <c r="C138" s="573" t="s">
        <v>238</v>
      </c>
      <c r="D138" s="53"/>
      <c r="E138" s="5"/>
      <c r="F138" s="467"/>
      <c r="G138" s="467"/>
      <c r="H138" s="1622"/>
      <c r="I138" s="1623"/>
      <c r="J138" s="799"/>
      <c r="K138" s="799"/>
      <c r="L138" s="799"/>
      <c r="M138" s="1726"/>
      <c r="N138" s="799"/>
      <c r="O138" s="799"/>
      <c r="P138" s="744"/>
    </row>
    <row r="139" spans="2:16" ht="12.75" customHeight="1">
      <c r="B139" s="2139" t="str">
        <f>'12 л. МЕНЮ '!I138</f>
        <v>54-46гн/22</v>
      </c>
      <c r="C139" s="255" t="str">
        <f>'12 л. МЕНЮ '!B138</f>
        <v>Чай с яблоком и сахаром</v>
      </c>
      <c r="D139" s="258">
        <f>'12 л. МЕНЮ '!C138</f>
        <v>200</v>
      </c>
      <c r="E139" s="1694">
        <f>'12 л. МЕНЮ '!D138</f>
        <v>0.2</v>
      </c>
      <c r="F139" s="1694">
        <f>'12 л. МЕНЮ '!E138</f>
        <v>0.1</v>
      </c>
      <c r="G139" s="1694">
        <f>'12 л. МЕНЮ '!F138</f>
        <v>7.5</v>
      </c>
      <c r="H139" s="1694">
        <f>'12 л. МЕНЮ '!G138</f>
        <v>31.6</v>
      </c>
      <c r="I139" s="348">
        <v>1.1599999999999999</v>
      </c>
      <c r="J139" s="2050">
        <v>0</v>
      </c>
      <c r="K139" s="2050">
        <v>0</v>
      </c>
      <c r="L139" s="884">
        <v>0.7</v>
      </c>
      <c r="M139" s="2046">
        <v>6.2</v>
      </c>
      <c r="N139" s="333">
        <v>8.3000000000000007</v>
      </c>
      <c r="O139" s="333">
        <v>4.8</v>
      </c>
      <c r="P139" s="2504">
        <v>0.9</v>
      </c>
    </row>
    <row r="140" spans="2:16" ht="18" customHeight="1">
      <c r="B140" s="2139" t="str">
        <f>'12 л. МЕНЮ '!I139</f>
        <v>276 /17</v>
      </c>
      <c r="C140" s="255" t="str">
        <f>'12 л. МЕНЮ '!B139</f>
        <v xml:space="preserve">Рулет с макаронами и  / соус </v>
      </c>
      <c r="D140" s="258" t="str">
        <f>'12 л. МЕНЮ '!C139</f>
        <v>110 / 20</v>
      </c>
      <c r="E140" s="386">
        <f>'12 л. МЕНЮ '!D139</f>
        <v>8.5139999999999993</v>
      </c>
      <c r="F140" s="348">
        <f>'12 л. МЕНЮ '!E139</f>
        <v>8.1560000000000006</v>
      </c>
      <c r="G140" s="348">
        <f>'12 л. МЕНЮ '!F139</f>
        <v>17.855</v>
      </c>
      <c r="H140" s="348">
        <f>'12 л. МЕНЮ '!G139</f>
        <v>175.88</v>
      </c>
      <c r="I140" s="348">
        <v>0.32</v>
      </c>
      <c r="J140" s="386">
        <v>0.05</v>
      </c>
      <c r="K140" s="348">
        <v>0.106</v>
      </c>
      <c r="L140" s="804">
        <v>19.399999999999999</v>
      </c>
      <c r="M140" s="332">
        <v>54.5</v>
      </c>
      <c r="N140" s="2459">
        <v>17.5</v>
      </c>
      <c r="O140" s="332">
        <v>17.7</v>
      </c>
      <c r="P140" s="927">
        <v>0.96699999999999997</v>
      </c>
    </row>
    <row r="141" spans="2:16" ht="15.75" customHeight="1">
      <c r="B141" s="2583"/>
      <c r="C141" s="334" t="str">
        <f>'12 л. МЕНЮ '!B140</f>
        <v>сметанный  с томатом</v>
      </c>
      <c r="D141" s="967"/>
      <c r="E141" s="830"/>
      <c r="F141" s="807"/>
      <c r="G141" s="807"/>
      <c r="H141" s="807"/>
      <c r="I141" s="833"/>
      <c r="J141" s="885"/>
      <c r="K141" s="833"/>
      <c r="L141" s="831"/>
      <c r="M141" s="830"/>
      <c r="N141" s="807"/>
      <c r="O141" s="830"/>
      <c r="P141" s="938"/>
    </row>
    <row r="142" spans="2:16" ht="12.75" customHeight="1" thickBot="1">
      <c r="B142" s="2584" t="str">
        <f>'12 л. МЕНЮ '!I141</f>
        <v>Пром.пр.</v>
      </c>
      <c r="C142" s="2137" t="str">
        <f>'12 л. МЕНЮ '!B141</f>
        <v>Хлеб ржаной</v>
      </c>
      <c r="D142" s="2025">
        <f>'12 л. МЕНЮ '!C141</f>
        <v>30</v>
      </c>
      <c r="E142" s="2460">
        <f>'12 л. МЕНЮ '!D141</f>
        <v>1.6950000000000001</v>
      </c>
      <c r="F142" s="2460">
        <f>'12 л. МЕНЮ '!E141</f>
        <v>0.45</v>
      </c>
      <c r="G142" s="2460">
        <f>'12 л. МЕНЮ '!F141</f>
        <v>12.56</v>
      </c>
      <c r="H142" s="2460">
        <f>'12 л. МЕНЮ '!G141</f>
        <v>61.07</v>
      </c>
      <c r="I142" s="347">
        <v>0</v>
      </c>
      <c r="J142" s="347">
        <v>0.08</v>
      </c>
      <c r="K142" s="347">
        <v>0.08</v>
      </c>
      <c r="L142" s="871">
        <v>0</v>
      </c>
      <c r="M142" s="2456">
        <v>9.9</v>
      </c>
      <c r="N142" s="894">
        <v>70</v>
      </c>
      <c r="O142" s="347">
        <v>2</v>
      </c>
      <c r="P142" s="2118">
        <v>0.01</v>
      </c>
    </row>
    <row r="143" spans="2:16" ht="15" customHeight="1">
      <c r="B143" s="462" t="s">
        <v>247</v>
      </c>
      <c r="C143" s="601"/>
      <c r="D143" s="2654">
        <f>'12 л. МЕНЮ '!C142</f>
        <v>360</v>
      </c>
      <c r="E143" s="473">
        <f t="shared" ref="E143:P143" si="16">SUM(E139:E142)</f>
        <v>10.408999999999999</v>
      </c>
      <c r="F143" s="464">
        <f t="shared" si="16"/>
        <v>8.7059999999999995</v>
      </c>
      <c r="G143" s="474">
        <f t="shared" si="16"/>
        <v>37.914999999999999</v>
      </c>
      <c r="H143" s="873">
        <f>SUM(H139:H142)</f>
        <v>268.55</v>
      </c>
      <c r="I143" s="873">
        <f t="shared" si="16"/>
        <v>1.48</v>
      </c>
      <c r="J143" s="874">
        <f>SUM(J139:J142)</f>
        <v>0.13</v>
      </c>
      <c r="K143" s="873">
        <f t="shared" si="16"/>
        <v>0.186</v>
      </c>
      <c r="L143" s="873">
        <f t="shared" si="16"/>
        <v>20.099999999999998</v>
      </c>
      <c r="M143" s="2121">
        <f t="shared" si="16"/>
        <v>70.600000000000009</v>
      </c>
      <c r="N143" s="2122">
        <f t="shared" si="16"/>
        <v>95.8</v>
      </c>
      <c r="O143" s="874">
        <f t="shared" si="16"/>
        <v>24.5</v>
      </c>
      <c r="P143" s="875">
        <f t="shared" si="16"/>
        <v>1.877</v>
      </c>
    </row>
    <row r="144" spans="2:16" ht="15" customHeight="1">
      <c r="B144" s="862"/>
      <c r="C144" s="863" t="s">
        <v>11</v>
      </c>
      <c r="D144" s="2049">
        <v>0.1</v>
      </c>
      <c r="E144" s="976">
        <f t="shared" ref="E144:P144" si="17">(E333/100)*10</f>
        <v>9</v>
      </c>
      <c r="F144" s="878">
        <f t="shared" si="17"/>
        <v>9.2000000000000011</v>
      </c>
      <c r="G144" s="878">
        <f t="shared" si="17"/>
        <v>38.299999999999997</v>
      </c>
      <c r="H144" s="878">
        <f t="shared" si="17"/>
        <v>272</v>
      </c>
      <c r="I144" s="878">
        <f t="shared" si="17"/>
        <v>7</v>
      </c>
      <c r="J144" s="878">
        <f t="shared" si="17"/>
        <v>0.13999999999999999</v>
      </c>
      <c r="K144" s="878">
        <f t="shared" si="17"/>
        <v>0.16</v>
      </c>
      <c r="L144" s="878">
        <f t="shared" si="17"/>
        <v>90</v>
      </c>
      <c r="M144" s="2620">
        <f t="shared" si="17"/>
        <v>120</v>
      </c>
      <c r="N144" s="2620">
        <f t="shared" si="17"/>
        <v>120</v>
      </c>
      <c r="O144" s="1660">
        <f t="shared" si="17"/>
        <v>30</v>
      </c>
      <c r="P144" s="2170">
        <f t="shared" si="17"/>
        <v>1.7999999999999998</v>
      </c>
    </row>
    <row r="145" spans="2:16" ht="16.5" customHeight="1" thickBot="1">
      <c r="B145" s="230"/>
      <c r="C145" s="858" t="s">
        <v>340</v>
      </c>
      <c r="D145" s="900"/>
      <c r="E145" s="2042">
        <f>(E143*100/E333)-10</f>
        <v>1.5655555555555534</v>
      </c>
      <c r="F145" s="2043">
        <f>(F143*100/F333)-10</f>
        <v>-0.53695652173913189</v>
      </c>
      <c r="G145" s="2043">
        <f>(G143*100/G333)-10</f>
        <v>-0.10052219321148748</v>
      </c>
      <c r="H145" s="2043">
        <f>(H143*100/H333)-10</f>
        <v>-0.12683823529411775</v>
      </c>
      <c r="I145" s="2043">
        <f>(I143*100/I333)-10</f>
        <v>-7.8857142857142861</v>
      </c>
      <c r="J145" s="2043">
        <f>(J143*100/J333)-10</f>
        <v>-0.71428571428571352</v>
      </c>
      <c r="K145" s="2043">
        <f>(K143*100/K333)-10</f>
        <v>1.625</v>
      </c>
      <c r="L145" s="2043">
        <f>(L143*100/L333)-10</f>
        <v>-7.7666666666666675</v>
      </c>
      <c r="M145" s="2043">
        <f>(M143*100/M333)-10</f>
        <v>-4.1166666666666663</v>
      </c>
      <c r="N145" s="2043">
        <f>(N143*100/N333)-10</f>
        <v>-2.0166666666666666</v>
      </c>
      <c r="O145" s="2043">
        <f>(O143*100/O333)-10</f>
        <v>-1.8333333333333339</v>
      </c>
      <c r="P145" s="2103">
        <f>(P143*100/P333)-10</f>
        <v>0.42777777777777715</v>
      </c>
    </row>
    <row r="146" spans="2:16" ht="14.25" customHeight="1"/>
    <row r="147" spans="2:16" ht="17.25" customHeight="1" thickBot="1"/>
    <row r="148" spans="2:16" ht="13.5" customHeight="1">
      <c r="B148" s="706"/>
      <c r="C148" s="36" t="s">
        <v>302</v>
      </c>
      <c r="D148" s="37"/>
      <c r="E148" s="797">
        <f t="shared" ref="E148:P148" si="18">E124+E135</f>
        <v>65.007999999999996</v>
      </c>
      <c r="F148" s="236">
        <f t="shared" si="18"/>
        <v>56.051900000000003</v>
      </c>
      <c r="G148" s="236">
        <f t="shared" si="18"/>
        <v>218.892</v>
      </c>
      <c r="H148" s="236">
        <f t="shared" si="18"/>
        <v>1633.3651</v>
      </c>
      <c r="I148" s="236">
        <f t="shared" si="18"/>
        <v>47.256</v>
      </c>
      <c r="J148" s="236">
        <f t="shared" si="18"/>
        <v>0.67710000000000004</v>
      </c>
      <c r="K148" s="236">
        <f t="shared" si="18"/>
        <v>0.86010000000000009</v>
      </c>
      <c r="L148" s="865">
        <f t="shared" si="18"/>
        <v>859.02</v>
      </c>
      <c r="M148" s="865">
        <f t="shared" si="18"/>
        <v>484.29</v>
      </c>
      <c r="N148" s="865">
        <f t="shared" si="18"/>
        <v>486.18400000000003</v>
      </c>
      <c r="O148" s="865">
        <f t="shared" si="18"/>
        <v>101.4572</v>
      </c>
      <c r="P148" s="708">
        <f t="shared" si="18"/>
        <v>15.936999999999999</v>
      </c>
    </row>
    <row r="149" spans="2:16">
      <c r="B149" s="420"/>
      <c r="C149" s="754" t="s">
        <v>11</v>
      </c>
      <c r="D149" s="1638">
        <v>0.6</v>
      </c>
      <c r="E149" s="976">
        <f t="shared" ref="E149:P149" si="19">(E333/100)*60</f>
        <v>54</v>
      </c>
      <c r="F149" s="878">
        <f t="shared" si="19"/>
        <v>55.2</v>
      </c>
      <c r="G149" s="878">
        <f t="shared" si="19"/>
        <v>229.8</v>
      </c>
      <c r="H149" s="878">
        <f t="shared" si="19"/>
        <v>1632</v>
      </c>
      <c r="I149" s="878">
        <f t="shared" si="19"/>
        <v>42</v>
      </c>
      <c r="J149" s="878">
        <f t="shared" si="19"/>
        <v>0.83999999999999986</v>
      </c>
      <c r="K149" s="878">
        <f t="shared" si="19"/>
        <v>0.96</v>
      </c>
      <c r="L149" s="1660">
        <f t="shared" si="19"/>
        <v>540</v>
      </c>
      <c r="M149" s="2620">
        <f t="shared" si="19"/>
        <v>720</v>
      </c>
      <c r="N149" s="2620">
        <f t="shared" si="19"/>
        <v>720</v>
      </c>
      <c r="O149" s="2620">
        <f t="shared" si="19"/>
        <v>180</v>
      </c>
      <c r="P149" s="2170">
        <f t="shared" si="19"/>
        <v>10.799999999999999</v>
      </c>
    </row>
    <row r="150" spans="2:16" ht="13.5" customHeight="1" thickBot="1">
      <c r="B150" s="230"/>
      <c r="C150" s="858" t="s">
        <v>453</v>
      </c>
      <c r="D150" s="900"/>
      <c r="E150" s="857">
        <f>(E148*100/E333)-60</f>
        <v>12.231111111111105</v>
      </c>
      <c r="F150" s="855">
        <f>(F148*100/F333)-60</f>
        <v>0.92597826086957014</v>
      </c>
      <c r="G150" s="855">
        <f>(G148*100/G333)-60</f>
        <v>-2.8480417754569203</v>
      </c>
      <c r="H150" s="855">
        <f>(H148*100/H333)-60</f>
        <v>5.0187500000006935E-2</v>
      </c>
      <c r="I150" s="855">
        <f>(I148*100/I333)-60</f>
        <v>7.5085714285714289</v>
      </c>
      <c r="J150" s="864">
        <f>(J148*100/J333)-60</f>
        <v>-11.635714285714279</v>
      </c>
      <c r="K150" s="855">
        <f>(K148*100/K333)-60</f>
        <v>-6.2437499999999986</v>
      </c>
      <c r="L150" s="855">
        <f>(L148*100/L333)-60</f>
        <v>35.446666666666673</v>
      </c>
      <c r="M150" s="864">
        <f>(M148*100/M333)-60</f>
        <v>-19.642499999999998</v>
      </c>
      <c r="N150" s="864">
        <f>(N148*100/N333)-60</f>
        <v>-19.484666666666662</v>
      </c>
      <c r="O150" s="864">
        <f>(O148*100/O333)-60</f>
        <v>-26.180933333333336</v>
      </c>
      <c r="P150" s="997">
        <f>(P148*100/P333)-60</f>
        <v>28.538888888888891</v>
      </c>
    </row>
    <row r="151" spans="2:16" ht="16.5" customHeight="1" thickBot="1">
      <c r="B151" s="9"/>
      <c r="C151" s="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 customHeight="1">
      <c r="B152" s="706"/>
      <c r="C152" s="36" t="s">
        <v>301</v>
      </c>
      <c r="D152" s="37"/>
      <c r="E152" s="147">
        <f t="shared" ref="E152:P152" si="20">E135+E143</f>
        <v>41.684999999999995</v>
      </c>
      <c r="F152" s="236">
        <f t="shared" si="20"/>
        <v>40.307900000000004</v>
      </c>
      <c r="G152" s="236">
        <f t="shared" si="20"/>
        <v>176.48699999999999</v>
      </c>
      <c r="H152" s="236">
        <f t="shared" si="20"/>
        <v>1223.2571</v>
      </c>
      <c r="I152" s="236">
        <f t="shared" si="20"/>
        <v>37.299999999999997</v>
      </c>
      <c r="J152" s="236">
        <f t="shared" si="20"/>
        <v>0.64900000000000002</v>
      </c>
      <c r="K152" s="236">
        <f t="shared" si="20"/>
        <v>0.66</v>
      </c>
      <c r="L152" s="865">
        <f t="shared" si="20"/>
        <v>808.82</v>
      </c>
      <c r="M152" s="865">
        <f t="shared" si="20"/>
        <v>271.55</v>
      </c>
      <c r="N152" s="865">
        <f t="shared" si="20"/>
        <v>466.44700000000006</v>
      </c>
      <c r="O152" s="865">
        <f t="shared" si="20"/>
        <v>97.710000000000008</v>
      </c>
      <c r="P152" s="708">
        <f t="shared" si="20"/>
        <v>13.593999999999999</v>
      </c>
    </row>
    <row r="153" spans="2:16" ht="12" customHeight="1">
      <c r="B153" s="420"/>
      <c r="C153" s="754" t="s">
        <v>11</v>
      </c>
      <c r="D153" s="1638">
        <v>0.45</v>
      </c>
      <c r="E153" s="976">
        <f t="shared" ref="E153:P153" si="21">(E333/100)*45</f>
        <v>40.5</v>
      </c>
      <c r="F153" s="878">
        <f t="shared" si="21"/>
        <v>41.4</v>
      </c>
      <c r="G153" s="878">
        <f t="shared" si="21"/>
        <v>172.35</v>
      </c>
      <c r="H153" s="878">
        <f t="shared" si="21"/>
        <v>1224</v>
      </c>
      <c r="I153" s="878">
        <f t="shared" si="21"/>
        <v>31.499999999999996</v>
      </c>
      <c r="J153" s="878">
        <f t="shared" si="21"/>
        <v>0.62999999999999989</v>
      </c>
      <c r="K153" s="878">
        <f t="shared" si="21"/>
        <v>0.72</v>
      </c>
      <c r="L153" s="1660">
        <f t="shared" si="21"/>
        <v>405</v>
      </c>
      <c r="M153" s="2620">
        <f t="shared" si="21"/>
        <v>540</v>
      </c>
      <c r="N153" s="2620">
        <f t="shared" si="21"/>
        <v>540</v>
      </c>
      <c r="O153" s="2620">
        <f t="shared" si="21"/>
        <v>135</v>
      </c>
      <c r="P153" s="2170">
        <f t="shared" si="21"/>
        <v>8.1</v>
      </c>
    </row>
    <row r="154" spans="2:16" ht="13.5" customHeight="1" thickBot="1">
      <c r="B154" s="230"/>
      <c r="C154" s="858" t="s">
        <v>453</v>
      </c>
      <c r="D154" s="900"/>
      <c r="E154" s="868">
        <f>(E152*100/E333)-45</f>
        <v>1.3166666666666558</v>
      </c>
      <c r="F154" s="869">
        <f>(F152*100/F333)-45</f>
        <v>-1.1870652173913001</v>
      </c>
      <c r="G154" s="869">
        <f>(G152*100/G333)-45</f>
        <v>1.0801566579634496</v>
      </c>
      <c r="H154" s="869">
        <f>(H152*100/H333)-45</f>
        <v>-2.7312500000000739E-2</v>
      </c>
      <c r="I154" s="869">
        <f>(I152*100/I333)-45</f>
        <v>8.2857142857142776</v>
      </c>
      <c r="J154" s="867">
        <f>(J152*100/J333)-45</f>
        <v>1.3571428571428612</v>
      </c>
      <c r="K154" s="869">
        <f>(K152*100/K333)-45</f>
        <v>-3.75</v>
      </c>
      <c r="L154" s="869">
        <f>(L152*100/L333)-45</f>
        <v>44.86888888888889</v>
      </c>
      <c r="M154" s="867">
        <f>(M152*100/M333)-45</f>
        <v>-22.370833333333334</v>
      </c>
      <c r="N154" s="867">
        <f>(N152*100/N333)-45</f>
        <v>-6.1294166666666641</v>
      </c>
      <c r="O154" s="867">
        <f>(O152*100/O333)-45</f>
        <v>-12.43</v>
      </c>
      <c r="P154" s="2577">
        <f>(P152*100/P333)-45</f>
        <v>30.522222222222211</v>
      </c>
    </row>
    <row r="155" spans="2:16" ht="15" customHeight="1" thickBot="1"/>
    <row r="156" spans="2:16">
      <c r="B156" s="861" t="s">
        <v>335</v>
      </c>
      <c r="C156" s="67"/>
      <c r="D156" s="37"/>
      <c r="E156" s="147">
        <f t="shared" ref="E156:P156" si="22">E124+E135+E143</f>
        <v>75.417000000000002</v>
      </c>
      <c r="F156" s="236">
        <f t="shared" si="22"/>
        <v>64.757900000000006</v>
      </c>
      <c r="G156" s="236">
        <f t="shared" si="22"/>
        <v>256.80700000000002</v>
      </c>
      <c r="H156" s="236">
        <f t="shared" si="22"/>
        <v>1901.9150999999999</v>
      </c>
      <c r="I156" s="236">
        <f t="shared" si="22"/>
        <v>48.735999999999997</v>
      </c>
      <c r="J156" s="236">
        <f t="shared" si="22"/>
        <v>0.80710000000000004</v>
      </c>
      <c r="K156" s="236">
        <f t="shared" si="22"/>
        <v>1.0461</v>
      </c>
      <c r="L156" s="789">
        <f t="shared" si="22"/>
        <v>879.12</v>
      </c>
      <c r="M156" s="789">
        <f t="shared" si="22"/>
        <v>554.89</v>
      </c>
      <c r="N156" s="2134">
        <f t="shared" si="22"/>
        <v>581.98400000000004</v>
      </c>
      <c r="O156" s="789">
        <f t="shared" si="22"/>
        <v>125.9572</v>
      </c>
      <c r="P156" s="708">
        <f t="shared" si="22"/>
        <v>17.814</v>
      </c>
    </row>
    <row r="157" spans="2:16">
      <c r="B157" s="862"/>
      <c r="C157" s="863" t="s">
        <v>11</v>
      </c>
      <c r="D157" s="1638">
        <v>0.7</v>
      </c>
      <c r="E157" s="976">
        <f t="shared" ref="E157:P157" si="23">(E333/100)*70</f>
        <v>63</v>
      </c>
      <c r="F157" s="878">
        <f t="shared" si="23"/>
        <v>64.400000000000006</v>
      </c>
      <c r="G157" s="878">
        <f t="shared" si="23"/>
        <v>268.10000000000002</v>
      </c>
      <c r="H157" s="878">
        <f t="shared" si="23"/>
        <v>1904</v>
      </c>
      <c r="I157" s="878">
        <f t="shared" si="23"/>
        <v>49</v>
      </c>
      <c r="J157" s="878">
        <f t="shared" si="23"/>
        <v>0.97999999999999987</v>
      </c>
      <c r="K157" s="878">
        <f t="shared" si="23"/>
        <v>1.1200000000000001</v>
      </c>
      <c r="L157" s="1660">
        <f t="shared" si="23"/>
        <v>630</v>
      </c>
      <c r="M157" s="2620">
        <f t="shared" si="23"/>
        <v>840</v>
      </c>
      <c r="N157" s="2620">
        <f t="shared" si="23"/>
        <v>840</v>
      </c>
      <c r="O157" s="2620">
        <f t="shared" si="23"/>
        <v>210</v>
      </c>
      <c r="P157" s="2170">
        <f t="shared" si="23"/>
        <v>12.6</v>
      </c>
    </row>
    <row r="158" spans="2:16" ht="15" thickBot="1">
      <c r="B158" s="230"/>
      <c r="C158" s="858" t="s">
        <v>453</v>
      </c>
      <c r="D158" s="900"/>
      <c r="E158" s="868">
        <f>(E156*100/E333)-70</f>
        <v>13.796666666666667</v>
      </c>
      <c r="F158" s="867">
        <f>(F156*100/F333)-70</f>
        <v>0.3890217391304418</v>
      </c>
      <c r="G158" s="869">
        <f>(G156*100/G333)-70</f>
        <v>-2.9485639686684095</v>
      </c>
      <c r="H158" s="869">
        <f>(H156*100/H333)-70</f>
        <v>-7.6650735294123251E-2</v>
      </c>
      <c r="I158" s="867">
        <f>(I156*100/I333)-70</f>
        <v>-0.37714285714287143</v>
      </c>
      <c r="J158" s="867">
        <f>(J156*100/J333)-70</f>
        <v>-12.349999999999987</v>
      </c>
      <c r="K158" s="869">
        <f>(K156*100/K333)-70</f>
        <v>-4.6187500000000057</v>
      </c>
      <c r="L158" s="869">
        <f>(L156*100/L333)-70</f>
        <v>27.680000000000007</v>
      </c>
      <c r="M158" s="867">
        <f>(M156*100/M333)-70</f>
        <v>-23.759166666666665</v>
      </c>
      <c r="N158" s="867">
        <f>(N156*100/N333)-70</f>
        <v>-21.501333333333335</v>
      </c>
      <c r="O158" s="867">
        <f>(O156*100/O333)-70</f>
        <v>-28.014266666666671</v>
      </c>
      <c r="P158" s="2577">
        <f>(P156*100/P333)-70</f>
        <v>28.966666666666669</v>
      </c>
    </row>
    <row r="159" spans="2:16">
      <c r="P159"/>
    </row>
    <row r="160" spans="2:16">
      <c r="E160" s="2479"/>
      <c r="F160" s="2479"/>
      <c r="G160" s="2479"/>
      <c r="H160" s="912"/>
      <c r="I160" s="912"/>
      <c r="J160" s="912"/>
      <c r="K160" s="912"/>
      <c r="L160" s="912"/>
      <c r="M160" s="912"/>
      <c r="N160" s="912"/>
      <c r="O160" s="912"/>
      <c r="P160" s="912"/>
    </row>
    <row r="162" spans="2:16">
      <c r="C162" s="756"/>
      <c r="D162" s="10" t="s">
        <v>209</v>
      </c>
      <c r="E162" s="303"/>
    </row>
    <row r="163" spans="2:16">
      <c r="C163" s="11" t="s">
        <v>831</v>
      </c>
      <c r="D163" s="149"/>
      <c r="E163" s="2"/>
      <c r="F163"/>
      <c r="I163"/>
      <c r="J163"/>
      <c r="K163" s="20"/>
      <c r="L163" s="20"/>
      <c r="M163"/>
      <c r="N163"/>
      <c r="O163"/>
      <c r="P163"/>
    </row>
    <row r="164" spans="2:16" ht="18" customHeight="1">
      <c r="B164" s="2812" t="s">
        <v>343</v>
      </c>
      <c r="C164" s="2812"/>
      <c r="D164" s="2812"/>
      <c r="E164" s="2812"/>
      <c r="F164" s="2812"/>
      <c r="G164" s="2812"/>
      <c r="H164" s="2812"/>
      <c r="I164" s="2812"/>
      <c r="J164" s="2812"/>
      <c r="K164" s="2812"/>
      <c r="L164" s="2812"/>
      <c r="M164" s="2812"/>
      <c r="N164" s="2812"/>
      <c r="O164" s="2812"/>
      <c r="P164" s="2812"/>
    </row>
    <row r="165" spans="2:16" ht="14.25" customHeight="1">
      <c r="C165" s="756" t="s">
        <v>832</v>
      </c>
    </row>
    <row r="166" spans="2:16" ht="19.5" customHeight="1" thickBot="1">
      <c r="B166" s="2" t="s">
        <v>920</v>
      </c>
      <c r="C166" s="20"/>
      <c r="D166"/>
      <c r="F166" s="25" t="s">
        <v>830</v>
      </c>
      <c r="I166" s="23" t="s">
        <v>0</v>
      </c>
      <c r="J166"/>
      <c r="K166" s="78" t="s">
        <v>451</v>
      </c>
      <c r="L166" s="20"/>
      <c r="M166" s="20"/>
      <c r="N166" s="26"/>
      <c r="P166" s="120"/>
    </row>
    <row r="167" spans="2:16" ht="14.25" customHeight="1" thickBot="1">
      <c r="B167" s="957" t="s">
        <v>339</v>
      </c>
      <c r="C167" s="986" t="s">
        <v>359</v>
      </c>
      <c r="D167" s="954" t="s">
        <v>178</v>
      </c>
      <c r="E167" s="962" t="s">
        <v>179</v>
      </c>
      <c r="F167" s="357"/>
      <c r="G167" s="357"/>
      <c r="H167" s="33"/>
      <c r="I167" s="574" t="s">
        <v>319</v>
      </c>
      <c r="J167" s="33"/>
      <c r="K167" s="767"/>
      <c r="L167" s="506"/>
      <c r="M167" s="964" t="s">
        <v>355</v>
      </c>
      <c r="N167" s="33"/>
      <c r="O167" s="33"/>
      <c r="P167" s="67"/>
    </row>
    <row r="168" spans="2:16" ht="12.75" customHeight="1" thickBot="1">
      <c r="B168" s="958" t="s">
        <v>321</v>
      </c>
      <c r="C168" s="428"/>
      <c r="D168" s="959" t="s">
        <v>185</v>
      </c>
      <c r="E168" s="614"/>
      <c r="F168" s="961"/>
      <c r="G168" s="2206" t="s">
        <v>844</v>
      </c>
      <c r="H168" s="2105" t="s">
        <v>710</v>
      </c>
      <c r="I168" s="965"/>
      <c r="J168" s="965"/>
      <c r="K168" s="965"/>
      <c r="L168" s="967"/>
      <c r="M168" s="968" t="s">
        <v>354</v>
      </c>
      <c r="N168" s="965"/>
      <c r="O168" s="965"/>
      <c r="P168" s="967"/>
    </row>
    <row r="169" spans="2:16" ht="17.25" customHeight="1">
      <c r="B169" s="958" t="s">
        <v>330</v>
      </c>
      <c r="C169" s="428" t="s">
        <v>184</v>
      </c>
      <c r="D169" s="714"/>
      <c r="E169" s="959" t="s">
        <v>186</v>
      </c>
      <c r="F169" s="955" t="s">
        <v>56</v>
      </c>
      <c r="G169" s="2206" t="s">
        <v>845</v>
      </c>
      <c r="H169" s="2107" t="s">
        <v>189</v>
      </c>
      <c r="I169" s="614"/>
      <c r="J169" s="2124"/>
      <c r="K169" s="33"/>
      <c r="L169" s="2124"/>
      <c r="M169" s="2125" t="s">
        <v>331</v>
      </c>
      <c r="N169" s="2126" t="s">
        <v>332</v>
      </c>
      <c r="O169" s="2127" t="s">
        <v>333</v>
      </c>
      <c r="P169" s="2128" t="s">
        <v>334</v>
      </c>
    </row>
    <row r="170" spans="2:16" ht="18.75" customHeight="1" thickBot="1">
      <c r="B170" s="56"/>
      <c r="C170" s="757"/>
      <c r="D170" s="466"/>
      <c r="E170" s="960" t="s">
        <v>6</v>
      </c>
      <c r="F170" s="436" t="s">
        <v>7</v>
      </c>
      <c r="G170" s="1924" t="s">
        <v>8</v>
      </c>
      <c r="H170" s="2106" t="s">
        <v>444</v>
      </c>
      <c r="I170" s="2129" t="s">
        <v>322</v>
      </c>
      <c r="J170" s="2130" t="s">
        <v>323</v>
      </c>
      <c r="K170" s="2131" t="s">
        <v>324</v>
      </c>
      <c r="L170" s="2130" t="s">
        <v>325</v>
      </c>
      <c r="M170" s="2132" t="s">
        <v>326</v>
      </c>
      <c r="N170" s="2130" t="s">
        <v>327</v>
      </c>
      <c r="O170" s="2131" t="s">
        <v>328</v>
      </c>
      <c r="P170" s="2133" t="s">
        <v>329</v>
      </c>
    </row>
    <row r="171" spans="2:16" ht="15" customHeight="1">
      <c r="B171" s="84"/>
      <c r="C171" s="2136" t="s">
        <v>156</v>
      </c>
      <c r="D171" s="1692"/>
      <c r="E171" s="442"/>
      <c r="F171" s="443"/>
      <c r="G171" s="443"/>
      <c r="H171" s="595"/>
      <c r="I171" s="774"/>
      <c r="J171" s="774"/>
      <c r="K171" s="774"/>
      <c r="L171" s="774"/>
      <c r="M171" s="774"/>
      <c r="N171" s="774"/>
      <c r="O171" s="774"/>
      <c r="P171" s="925"/>
    </row>
    <row r="172" spans="2:16" ht="13.5" customHeight="1">
      <c r="B172" s="1399" t="str">
        <f>'12 л. МЕНЮ '!I173</f>
        <v>25 / 21</v>
      </c>
      <c r="C172" s="1377" t="str">
        <f>'12 л. МЕНЮ '!B173</f>
        <v>Салат из моркови с зелёным горошком</v>
      </c>
      <c r="D172" s="256">
        <f>'12 л. МЕНЮ '!C173</f>
        <v>60</v>
      </c>
      <c r="E172" s="338">
        <f>'12 л. МЕНЮ '!D173</f>
        <v>1.2130000000000001</v>
      </c>
      <c r="F172" s="336">
        <f>'12 л. МЕНЮ '!E173</f>
        <v>3.0680000000000001</v>
      </c>
      <c r="G172" s="336">
        <f>'12 л. МЕНЮ '!F173</f>
        <v>5.12</v>
      </c>
      <c r="H172" s="782">
        <f>'12 л. МЕНЮ '!G173</f>
        <v>53.305999999999997</v>
      </c>
      <c r="I172" s="336">
        <v>2.72</v>
      </c>
      <c r="J172" s="336">
        <v>0.04</v>
      </c>
      <c r="K172" s="336">
        <v>0.03</v>
      </c>
      <c r="L172" s="782">
        <v>663.31</v>
      </c>
      <c r="M172" s="234">
        <v>14.013999999999999</v>
      </c>
      <c r="N172" s="234">
        <v>33.167000000000002</v>
      </c>
      <c r="O172" s="234">
        <v>17.7379</v>
      </c>
      <c r="P172" s="926">
        <v>0.4</v>
      </c>
    </row>
    <row r="173" spans="2:16" ht="16.5" customHeight="1">
      <c r="B173" s="1757" t="str">
        <f>'12 л. МЕНЮ '!I174</f>
        <v>239/17</v>
      </c>
      <c r="C173" s="1377" t="str">
        <f>'12 л. МЕНЮ '!B174</f>
        <v>Тефтели рыбные</v>
      </c>
      <c r="D173" s="258" t="str">
        <f>'12 л. МЕНЮ '!C174</f>
        <v>110 / 20</v>
      </c>
      <c r="E173" s="1694">
        <f>'12 л. МЕНЮ '!D174</f>
        <v>11.44</v>
      </c>
      <c r="F173" s="348">
        <f>'12 л. МЕНЮ '!E174</f>
        <v>10.287000000000001</v>
      </c>
      <c r="G173" s="348">
        <f>'12 л. МЕНЮ '!F174</f>
        <v>6.57</v>
      </c>
      <c r="H173" s="871">
        <f>'12 л. МЕНЮ '!G174</f>
        <v>182.62299999999999</v>
      </c>
      <c r="I173" s="2494">
        <v>0.86</v>
      </c>
      <c r="J173" s="2494">
        <v>0.09</v>
      </c>
      <c r="K173" s="2494">
        <v>9.8000000000000004E-2</v>
      </c>
      <c r="L173" s="2495">
        <v>6.4</v>
      </c>
      <c r="M173" s="2499">
        <v>167.9</v>
      </c>
      <c r="N173" s="2497">
        <v>20.5</v>
      </c>
      <c r="O173" s="2496">
        <v>45.8</v>
      </c>
      <c r="P173" s="2498">
        <v>0.98</v>
      </c>
    </row>
    <row r="174" spans="2:16">
      <c r="B174" s="1757" t="str">
        <f>'12 л. МЕНЮ '!I175</f>
        <v>398 / 21</v>
      </c>
      <c r="C174" s="1377" t="str">
        <f>'12 л. МЕНЮ '!B175</f>
        <v>(сложный гарнир)   Пюре картофельное   и</v>
      </c>
      <c r="D174" s="258" t="str">
        <f>'12 л. МЕНЮ '!C175</f>
        <v>150 / 30</v>
      </c>
      <c r="E174" s="386">
        <f>'12 л. МЕНЮ '!D175</f>
        <v>3.1709999999999998</v>
      </c>
      <c r="F174" s="348">
        <f>'12 л. МЕНЮ '!E175</f>
        <v>4.2190000000000003</v>
      </c>
      <c r="G174" s="386">
        <f>'12 л. МЕНЮ '!F175</f>
        <v>19.73</v>
      </c>
      <c r="H174" s="871">
        <f>'12 л. МЕНЮ '!G175</f>
        <v>130.15</v>
      </c>
      <c r="I174" s="1694">
        <v>10.194000000000001</v>
      </c>
      <c r="J174" s="932">
        <v>0.12</v>
      </c>
      <c r="K174" s="615">
        <v>0.11</v>
      </c>
      <c r="L174" s="804">
        <v>19.64</v>
      </c>
      <c r="M174" s="332">
        <v>38.652999999999999</v>
      </c>
      <c r="N174" s="333">
        <v>8.4527000000000001</v>
      </c>
      <c r="O174" s="332">
        <v>2.7936000000000001</v>
      </c>
      <c r="P174" s="2156">
        <v>0.6</v>
      </c>
    </row>
    <row r="175" spans="2:16">
      <c r="B175" s="2585" t="str">
        <f>'12 л. МЕНЮ '!I176</f>
        <v>384/21</v>
      </c>
      <c r="C175" s="1558" t="str">
        <f>'12 л. МЕНЮ '!B176</f>
        <v xml:space="preserve"> / Пюре из овощей по-московски</v>
      </c>
      <c r="D175" s="376"/>
      <c r="E175" s="885">
        <f>'12 л. МЕНЮ '!D176</f>
        <v>0.42</v>
      </c>
      <c r="F175" s="833">
        <f>'12 л. МЕНЮ '!E176</f>
        <v>1.38</v>
      </c>
      <c r="G175" s="885">
        <f>'12 л. МЕНЮ '!F176</f>
        <v>2.13</v>
      </c>
      <c r="H175" s="2588">
        <f>'12 л. МЕНЮ '!G176</f>
        <v>22.5</v>
      </c>
      <c r="I175" s="2586">
        <v>1.39</v>
      </c>
      <c r="J175" s="807">
        <v>5.0000000000000001E-3</v>
      </c>
      <c r="K175" s="830">
        <v>4.0000000000000001E-3</v>
      </c>
      <c r="L175" s="831">
        <v>4.24</v>
      </c>
      <c r="M175" s="830">
        <v>9.3000000000000007</v>
      </c>
      <c r="N175" s="807">
        <v>12.1</v>
      </c>
      <c r="O175" s="830">
        <v>5.96</v>
      </c>
      <c r="P175" s="2154">
        <v>0.36</v>
      </c>
    </row>
    <row r="176" spans="2:16" ht="14.25" customHeight="1">
      <c r="B176" s="2585" t="str">
        <f>'12 л. МЕНЮ '!I177</f>
        <v>501 / 21</v>
      </c>
      <c r="C176" s="1562" t="str">
        <f>'12 л. МЕНЮ '!B177</f>
        <v>Сок фруктовый (абрикосовый)</v>
      </c>
      <c r="D176" s="376">
        <f>'12 л. МЕНЮ '!C177</f>
        <v>200</v>
      </c>
      <c r="E176" s="2587">
        <f>'12 л. МЕНЮ '!D177</f>
        <v>1</v>
      </c>
      <c r="F176" s="833">
        <f>'12 л. МЕНЮ '!E177</f>
        <v>0</v>
      </c>
      <c r="G176" s="833">
        <f>'12 л. МЕНЮ '!F177</f>
        <v>25.4</v>
      </c>
      <c r="H176" s="2588">
        <f>'12 л. МЕНЮ '!G177</f>
        <v>105.6</v>
      </c>
      <c r="I176" s="2152">
        <v>2.25</v>
      </c>
      <c r="J176" s="2152">
        <v>4.3999999999999997E-2</v>
      </c>
      <c r="K176" s="2152">
        <v>0.08</v>
      </c>
      <c r="L176" s="2153">
        <v>0</v>
      </c>
      <c r="M176" s="951">
        <v>40</v>
      </c>
      <c r="N176" s="951">
        <v>36</v>
      </c>
      <c r="O176" s="951">
        <v>20</v>
      </c>
      <c r="P176" s="2154">
        <v>0.4</v>
      </c>
    </row>
    <row r="177" spans="2:16" ht="14.25" customHeight="1">
      <c r="B177" s="2145" t="str">
        <f>'12 л. МЕНЮ '!I178</f>
        <v>Пром.пр.</v>
      </c>
      <c r="C177" s="1377" t="str">
        <f>'12 л. МЕНЮ '!B178</f>
        <v>Хлеб пшеничный</v>
      </c>
      <c r="D177" s="256">
        <f>'12 л. МЕНЮ '!C178</f>
        <v>50</v>
      </c>
      <c r="E177" s="338">
        <f>'12 л. МЕНЮ '!D178</f>
        <v>1.93</v>
      </c>
      <c r="F177" s="336">
        <f>'12 л. МЕНЮ '!E178</f>
        <v>0.69</v>
      </c>
      <c r="G177" s="336">
        <f>'12 л. МЕНЮ '!F178</f>
        <v>27.1</v>
      </c>
      <c r="H177" s="782">
        <f>'12 л. МЕНЮ '!G178</f>
        <v>122.29</v>
      </c>
      <c r="I177" s="234">
        <v>0</v>
      </c>
      <c r="J177" s="914">
        <v>0.06</v>
      </c>
      <c r="K177" s="628">
        <v>0.02</v>
      </c>
      <c r="L177" s="782">
        <v>0</v>
      </c>
      <c r="M177" s="342">
        <v>10</v>
      </c>
      <c r="N177" s="234">
        <v>32.5</v>
      </c>
      <c r="O177" s="234">
        <v>7</v>
      </c>
      <c r="P177" s="234">
        <v>5.5E-2</v>
      </c>
    </row>
    <row r="178" spans="2:16" ht="15" thickBot="1">
      <c r="B178" s="2580" t="str">
        <f>'12 л. МЕНЮ '!I179</f>
        <v>Пром.пр.</v>
      </c>
      <c r="C178" s="1500" t="str">
        <f>'12 л. МЕНЮ '!B179</f>
        <v>Хлеб ржаной</v>
      </c>
      <c r="D178" s="374">
        <f>'12 л. МЕНЮ '!C179</f>
        <v>30</v>
      </c>
      <c r="E178" s="338">
        <f>'12 л. МЕНЮ '!D179</f>
        <v>1.6950000000000001</v>
      </c>
      <c r="F178" s="336">
        <f>'12 л. МЕНЮ '!E179</f>
        <v>0.45</v>
      </c>
      <c r="G178" s="336">
        <f>'12 л. МЕНЮ '!F179</f>
        <v>12.56</v>
      </c>
      <c r="H178" s="782">
        <f>'12 л. МЕНЮ '!G179</f>
        <v>61.07</v>
      </c>
      <c r="I178" s="347">
        <v>0</v>
      </c>
      <c r="J178" s="347">
        <v>0.08</v>
      </c>
      <c r="K178" s="347">
        <v>0.08</v>
      </c>
      <c r="L178" s="871">
        <v>0</v>
      </c>
      <c r="M178" s="2456">
        <v>9.9</v>
      </c>
      <c r="N178" s="894">
        <v>70</v>
      </c>
      <c r="O178" s="347">
        <v>2</v>
      </c>
      <c r="P178" s="2118">
        <v>0.01</v>
      </c>
    </row>
    <row r="179" spans="2:16">
      <c r="B179" s="462" t="s">
        <v>207</v>
      </c>
      <c r="D179" s="2599">
        <f>'12 л. МЕНЮ '!C180</f>
        <v>650</v>
      </c>
      <c r="E179" s="463">
        <f>SUM(E172:E178)</f>
        <v>20.869</v>
      </c>
      <c r="F179" s="464">
        <f>SUM(F172:F178)</f>
        <v>20.094000000000001</v>
      </c>
      <c r="G179" s="465">
        <f>SUM(G172:G178)</f>
        <v>98.610000000000014</v>
      </c>
      <c r="H179" s="2044">
        <f>SUM(H172:H178)</f>
        <v>677.53899999999999</v>
      </c>
      <c r="I179" s="236">
        <f t="shared" ref="I179:P179" si="24">SUM(I172:I178)</f>
        <v>17.414000000000001</v>
      </c>
      <c r="J179" s="789">
        <f t="shared" si="24"/>
        <v>0.439</v>
      </c>
      <c r="K179" s="236">
        <f t="shared" si="24"/>
        <v>0.42200000000000004</v>
      </c>
      <c r="L179" s="236">
        <f t="shared" si="24"/>
        <v>693.58999999999992</v>
      </c>
      <c r="M179" s="785">
        <f t="shared" si="24"/>
        <v>289.767</v>
      </c>
      <c r="N179" s="865">
        <f t="shared" si="24"/>
        <v>212.71969999999999</v>
      </c>
      <c r="O179" s="789">
        <f t="shared" si="24"/>
        <v>101.29149999999998</v>
      </c>
      <c r="P179" s="708">
        <f t="shared" si="24"/>
        <v>2.8049999999999997</v>
      </c>
    </row>
    <row r="180" spans="2:16">
      <c r="B180" s="862"/>
      <c r="C180" s="863" t="s">
        <v>11</v>
      </c>
      <c r="D180" s="1638">
        <v>0.25</v>
      </c>
      <c r="E180" s="976">
        <f t="shared" ref="E180:P180" si="25">(E333/100)*25</f>
        <v>22.5</v>
      </c>
      <c r="F180" s="878">
        <f t="shared" si="25"/>
        <v>23</v>
      </c>
      <c r="G180" s="878">
        <f t="shared" si="25"/>
        <v>95.75</v>
      </c>
      <c r="H180" s="878">
        <f t="shared" si="25"/>
        <v>680</v>
      </c>
      <c r="I180" s="878">
        <f t="shared" si="25"/>
        <v>17.5</v>
      </c>
      <c r="J180" s="878">
        <f t="shared" si="25"/>
        <v>0.35</v>
      </c>
      <c r="K180" s="878">
        <f t="shared" si="25"/>
        <v>0.4</v>
      </c>
      <c r="L180" s="1660">
        <f t="shared" si="25"/>
        <v>225</v>
      </c>
      <c r="M180" s="2620">
        <f t="shared" si="25"/>
        <v>300</v>
      </c>
      <c r="N180" s="2620">
        <f t="shared" si="25"/>
        <v>300</v>
      </c>
      <c r="O180" s="1660">
        <f t="shared" si="25"/>
        <v>75</v>
      </c>
      <c r="P180" s="2170">
        <f t="shared" si="25"/>
        <v>4.5</v>
      </c>
    </row>
    <row r="181" spans="2:16" ht="15" thickBot="1">
      <c r="B181" s="230"/>
      <c r="C181" s="858" t="s">
        <v>453</v>
      </c>
      <c r="D181" s="900"/>
      <c r="E181" s="881">
        <f>(E179*100/E333)-25</f>
        <v>-1.8122222222222213</v>
      </c>
      <c r="F181" s="882">
        <f>(F179*100/F333)-25</f>
        <v>-3.1586956521739111</v>
      </c>
      <c r="G181" s="882">
        <f>(G179*100/G333)-25</f>
        <v>0.74673629242820283</v>
      </c>
      <c r="H181" s="882">
        <f>(H179*100/H333)-25</f>
        <v>-9.0477941176473564E-2</v>
      </c>
      <c r="I181" s="882">
        <f>(I179*100/I333)-25</f>
        <v>-0.12285714285714278</v>
      </c>
      <c r="J181" s="882">
        <f>(J179*100/J333)-25</f>
        <v>6.3571428571428577</v>
      </c>
      <c r="K181" s="882">
        <f>(K179*100/K333)-25</f>
        <v>1.375</v>
      </c>
      <c r="L181" s="882">
        <f>(L179*100/L333)-25</f>
        <v>52.065555555555534</v>
      </c>
      <c r="M181" s="882">
        <f>(M179*100/M333)-25</f>
        <v>-0.85275000000000034</v>
      </c>
      <c r="N181" s="882">
        <f>(N179*100/N333)-25</f>
        <v>-7.2733583333333343</v>
      </c>
      <c r="O181" s="882">
        <f>(O179*100/O333)-25</f>
        <v>8.7638333333333236</v>
      </c>
      <c r="P181" s="893">
        <f>(P179*100/P333)-25</f>
        <v>-9.4166666666666661</v>
      </c>
    </row>
    <row r="182" spans="2:16" ht="18" customHeight="1">
      <c r="B182" s="84"/>
      <c r="C182" s="2136" t="s">
        <v>123</v>
      </c>
      <c r="D182" s="53"/>
      <c r="E182" s="560"/>
      <c r="F182" s="1620"/>
      <c r="G182" s="1620"/>
      <c r="H182" s="1620"/>
      <c r="I182" s="807"/>
      <c r="J182" s="807"/>
      <c r="K182" s="807"/>
      <c r="L182" s="807"/>
      <c r="M182" s="807"/>
      <c r="N182" s="807"/>
      <c r="O182" s="807"/>
      <c r="P182" s="938"/>
    </row>
    <row r="183" spans="2:16" ht="16.5" customHeight="1">
      <c r="B183" s="1399" t="str">
        <f>'12 л. МЕНЮ '!I184</f>
        <v>53 / 21</v>
      </c>
      <c r="C183" s="246" t="str">
        <f>'12 л. МЕНЮ '!B184</f>
        <v>Икра секольная</v>
      </c>
      <c r="D183" s="256">
        <f>'12 л. МЕНЮ '!C184</f>
        <v>60</v>
      </c>
      <c r="E183" s="220">
        <f>'12 л. МЕНЮ '!D184</f>
        <v>0.9</v>
      </c>
      <c r="F183" s="336">
        <f>'12 л. МЕНЮ '!E184</f>
        <v>2.16</v>
      </c>
      <c r="G183" s="336">
        <f>'12 л. МЕНЮ '!F184</f>
        <v>5.0999999999999996</v>
      </c>
      <c r="H183" s="792">
        <f>'12 л. МЕНЮ '!G184</f>
        <v>43.2</v>
      </c>
      <c r="I183" s="234">
        <v>4.4400000000000004</v>
      </c>
      <c r="J183" s="234">
        <v>1.2E-2</v>
      </c>
      <c r="K183" s="234">
        <v>0.01</v>
      </c>
      <c r="L183" s="234">
        <v>0</v>
      </c>
      <c r="M183" s="234">
        <v>16.8</v>
      </c>
      <c r="N183" s="234">
        <v>24.6</v>
      </c>
      <c r="O183" s="234">
        <v>12.6</v>
      </c>
      <c r="P183" s="926">
        <v>0.72599999999999998</v>
      </c>
    </row>
    <row r="184" spans="2:16">
      <c r="B184" s="1399" t="str">
        <f>'12 л. МЕНЮ '!I185</f>
        <v>93 / 21</v>
      </c>
      <c r="C184" s="246" t="str">
        <f>'12 л. МЕНЮ '!B185</f>
        <v>Борщ из свежей капусты</v>
      </c>
      <c r="D184" s="256">
        <f>'12 л. МЕНЮ '!C185</f>
        <v>250</v>
      </c>
      <c r="E184" s="220">
        <f>'12 л. МЕНЮ '!D185</f>
        <v>1.3</v>
      </c>
      <c r="F184" s="336">
        <f>'12 л. МЕНЮ '!E185</f>
        <v>4.375</v>
      </c>
      <c r="G184" s="336">
        <f>'12 л. МЕНЮ '!F185</f>
        <v>6</v>
      </c>
      <c r="H184" s="792">
        <f>'12 л. МЕНЮ '!G185</f>
        <v>68.5</v>
      </c>
      <c r="I184" s="336">
        <v>7.15</v>
      </c>
      <c r="J184" s="336">
        <v>0.02</v>
      </c>
      <c r="K184" s="336">
        <v>2.5000000000000001E-2</v>
      </c>
      <c r="L184" s="792">
        <v>0</v>
      </c>
      <c r="M184" s="234">
        <v>37.5</v>
      </c>
      <c r="N184" s="234">
        <v>46.9</v>
      </c>
      <c r="O184" s="234">
        <v>19.3</v>
      </c>
      <c r="P184" s="926">
        <v>0.98</v>
      </c>
    </row>
    <row r="185" spans="2:16">
      <c r="B185" s="2145" t="str">
        <f>'12 л. МЕНЮ '!I186</f>
        <v>54-2м /22</v>
      </c>
      <c r="C185" s="246" t="str">
        <f>'12 л. МЕНЮ '!B186</f>
        <v>Гуляш из говядины</v>
      </c>
      <c r="D185" s="256" t="str">
        <f>'12 л. МЕНЮ '!C186</f>
        <v>50 / 50</v>
      </c>
      <c r="E185" s="220">
        <f>'12 л. МЕНЮ '!D186</f>
        <v>14.592000000000001</v>
      </c>
      <c r="F185" s="336">
        <f>'12 л. МЕНЮ '!E186</f>
        <v>14.439</v>
      </c>
      <c r="G185" s="336">
        <f>'12 л. МЕНЮ '!F186</f>
        <v>3.0379999999999998</v>
      </c>
      <c r="H185" s="792">
        <f>'12 л. МЕНЮ '!G186</f>
        <v>201.28800000000001</v>
      </c>
      <c r="I185" s="234">
        <v>1.232</v>
      </c>
      <c r="J185" s="234">
        <v>3.5000000000000003E-2</v>
      </c>
      <c r="K185" s="234">
        <v>0.1</v>
      </c>
      <c r="L185" s="782">
        <v>23.096</v>
      </c>
      <c r="M185" s="234">
        <v>12.646699999999999</v>
      </c>
      <c r="N185" s="234">
        <v>144.13900000000001</v>
      </c>
      <c r="O185" s="234">
        <v>20.451000000000001</v>
      </c>
      <c r="P185" s="926">
        <v>1.1499999999999999</v>
      </c>
    </row>
    <row r="186" spans="2:16">
      <c r="B186" s="1399" t="str">
        <f>'12 л. МЕНЮ '!I187</f>
        <v>303 /17</v>
      </c>
      <c r="C186" s="246" t="str">
        <f>'12 л. МЕНЮ '!B187</f>
        <v>Каша вязкая ( ячневая )</v>
      </c>
      <c r="D186" s="256">
        <f>'12 л. МЕНЮ '!C187</f>
        <v>180</v>
      </c>
      <c r="E186" s="220">
        <f>'12 л. МЕНЮ '!D187</f>
        <v>2.66</v>
      </c>
      <c r="F186" s="336">
        <f>'12 л. МЕНЮ '!E187</f>
        <v>6.1959999999999997</v>
      </c>
      <c r="G186" s="336">
        <f>'12 л. МЕНЮ '!F187</f>
        <v>34.247</v>
      </c>
      <c r="H186" s="792">
        <f>'12 л. МЕНЮ '!G187</f>
        <v>203.392</v>
      </c>
      <c r="I186" s="345">
        <v>0</v>
      </c>
      <c r="J186" s="932">
        <v>1.4E-2</v>
      </c>
      <c r="K186" s="2671">
        <v>0.21</v>
      </c>
      <c r="L186" s="578">
        <v>83.2</v>
      </c>
      <c r="M186" s="234">
        <v>117</v>
      </c>
      <c r="N186" s="234">
        <v>67.900000000000006</v>
      </c>
      <c r="O186" s="234">
        <v>6.48</v>
      </c>
      <c r="P186" s="926">
        <v>0.18</v>
      </c>
    </row>
    <row r="187" spans="2:16">
      <c r="B187" s="1399" t="str">
        <f>'12 л. МЕНЮ '!I188</f>
        <v>465 / 21</v>
      </c>
      <c r="C187" s="246" t="str">
        <f>'12 л. МЕНЮ '!B188</f>
        <v>Кофейный напиток с молоком</v>
      </c>
      <c r="D187" s="256">
        <f>'12 л. МЕНЮ '!C188</f>
        <v>200</v>
      </c>
      <c r="E187" s="220">
        <f>'12 л. МЕНЮ '!D188</f>
        <v>5.2039999999999997</v>
      </c>
      <c r="F187" s="336">
        <f>'12 л. МЕНЮ '!E188</f>
        <v>4.7480000000000002</v>
      </c>
      <c r="G187" s="345">
        <f>'12 л. МЕНЮ '!F188</f>
        <v>17.876999999999999</v>
      </c>
      <c r="H187" s="792">
        <f>'12 л. МЕНЮ '!G188</f>
        <v>135.25</v>
      </c>
      <c r="I187" s="336">
        <v>1.04</v>
      </c>
      <c r="J187" s="336">
        <v>0.06</v>
      </c>
      <c r="K187" s="336">
        <v>0.25</v>
      </c>
      <c r="L187" s="782">
        <v>26.454000000000001</v>
      </c>
      <c r="M187" s="338">
        <v>215.5</v>
      </c>
      <c r="N187" s="336">
        <v>172.8</v>
      </c>
      <c r="O187" s="336">
        <v>34.799999999999997</v>
      </c>
      <c r="P187" s="578">
        <v>0.80900000000000005</v>
      </c>
    </row>
    <row r="188" spans="2:16">
      <c r="B188" s="2145" t="str">
        <f>'12 л. МЕНЮ '!I189</f>
        <v>Пром.пр.</v>
      </c>
      <c r="C188" s="246" t="str">
        <f>'12 л. МЕНЮ '!B189</f>
        <v>Хлеб пшеничный</v>
      </c>
      <c r="D188" s="256">
        <f>'12 л. МЕНЮ '!C189</f>
        <v>70</v>
      </c>
      <c r="E188" s="220">
        <f>'12 л. МЕНЮ '!D189</f>
        <v>2.5030000000000001</v>
      </c>
      <c r="F188" s="336">
        <f>'12 л. МЕНЮ '!E189</f>
        <v>0.89500000000000002</v>
      </c>
      <c r="G188" s="336">
        <f>'12 л. МЕНЮ '!F189</f>
        <v>35.229999999999997</v>
      </c>
      <c r="H188" s="792">
        <f>'12 л. МЕНЮ '!G189</f>
        <v>158.97900000000001</v>
      </c>
      <c r="I188" s="234">
        <v>0</v>
      </c>
      <c r="J188" s="914">
        <v>8.4000000000000005E-2</v>
      </c>
      <c r="K188" s="628">
        <v>2.8000000000000001E-2</v>
      </c>
      <c r="L188" s="782">
        <v>0</v>
      </c>
      <c r="M188" s="342">
        <v>14</v>
      </c>
      <c r="N188" s="234">
        <v>45.5</v>
      </c>
      <c r="O188" s="234">
        <v>9.8000000000000007</v>
      </c>
      <c r="P188" s="926">
        <v>7.0000000000000007E-2</v>
      </c>
    </row>
    <row r="189" spans="2:16">
      <c r="B189" s="2145" t="str">
        <f>'12 л. МЕНЮ '!I190</f>
        <v>Пром.пр.</v>
      </c>
      <c r="C189" s="246" t="str">
        <f>'12 л. МЕНЮ '!B190</f>
        <v>Хлеб ржаной</v>
      </c>
      <c r="D189" s="256">
        <f>'12 л. МЕНЮ '!C190</f>
        <v>50</v>
      </c>
      <c r="E189" s="220">
        <f>'12 л. МЕНЮ '!D190</f>
        <v>2.8250000000000002</v>
      </c>
      <c r="F189" s="336">
        <f>'12 л. МЕНЮ '!E190</f>
        <v>0.75</v>
      </c>
      <c r="G189" s="336">
        <f>'12 л. МЕНЮ '!F190</f>
        <v>20.94</v>
      </c>
      <c r="H189" s="792">
        <f>'12 л. МЕНЮ '!G190</f>
        <v>101</v>
      </c>
      <c r="I189" s="345">
        <v>0</v>
      </c>
      <c r="J189" s="345">
        <v>0.13300000000000001</v>
      </c>
      <c r="K189" s="345">
        <v>0.13300000000000001</v>
      </c>
      <c r="L189" s="782">
        <v>0</v>
      </c>
      <c r="M189" s="1738">
        <v>16.5</v>
      </c>
      <c r="N189" s="2491">
        <v>116.667</v>
      </c>
      <c r="O189" s="345">
        <v>3.33</v>
      </c>
      <c r="P189" s="2665">
        <v>1.7000000000000001E-2</v>
      </c>
    </row>
    <row r="190" spans="2:16" ht="15" thickBot="1">
      <c r="B190" s="2169" t="str">
        <f>'12 л. МЕНЮ '!I191</f>
        <v>82/ 21</v>
      </c>
      <c r="C190" s="2065" t="str">
        <f>'12 л. МЕНЮ '!B191</f>
        <v>Фрукты свежие (банан)</v>
      </c>
      <c r="D190" s="374">
        <f>'12 л. МЕНЮ '!C191</f>
        <v>100</v>
      </c>
      <c r="E190" s="220">
        <f>'12 л. МЕНЮ '!D191</f>
        <v>0.34</v>
      </c>
      <c r="F190" s="336">
        <f>'12 л. МЕНЮ '!E191</f>
        <v>0.34</v>
      </c>
      <c r="G190" s="336">
        <f>'12 л. МЕНЮ '!F191</f>
        <v>8.4</v>
      </c>
      <c r="H190" s="792">
        <f>'12 л. МЕНЮ '!G191</f>
        <v>40.29</v>
      </c>
      <c r="I190" s="888">
        <v>10</v>
      </c>
      <c r="J190" s="2375">
        <v>0.04</v>
      </c>
      <c r="K190" s="888">
        <v>0.05</v>
      </c>
      <c r="L190" s="2377">
        <v>0</v>
      </c>
      <c r="M190" s="842">
        <v>8</v>
      </c>
      <c r="N190" s="842">
        <v>28</v>
      </c>
      <c r="O190" s="2664">
        <v>36.6</v>
      </c>
      <c r="P190" s="843">
        <v>0.6</v>
      </c>
    </row>
    <row r="191" spans="2:16">
      <c r="B191" s="462" t="s">
        <v>194</v>
      </c>
      <c r="C191" s="601"/>
      <c r="D191" s="2599">
        <f>'12 л. МЕНЮ '!C192</f>
        <v>1010</v>
      </c>
      <c r="E191" s="473">
        <f>SUM(E183:E190)</f>
        <v>30.324000000000002</v>
      </c>
      <c r="F191" s="464">
        <f>SUM(F183:F190)</f>
        <v>33.903000000000006</v>
      </c>
      <c r="G191" s="784">
        <f>SUM(G183:G190)</f>
        <v>130.83199999999999</v>
      </c>
      <c r="H191" s="873">
        <f>SUM(H183:H190)</f>
        <v>951.899</v>
      </c>
      <c r="I191" s="784">
        <f t="shared" ref="I191:P191" si="26">SUM(I183:I190)</f>
        <v>23.861999999999998</v>
      </c>
      <c r="J191" s="784">
        <f t="shared" si="26"/>
        <v>0.39800000000000002</v>
      </c>
      <c r="K191" s="784">
        <f t="shared" si="26"/>
        <v>0.80600000000000005</v>
      </c>
      <c r="L191" s="784">
        <f t="shared" si="26"/>
        <v>132.75</v>
      </c>
      <c r="M191" s="879">
        <f t="shared" si="26"/>
        <v>437.94669999999996</v>
      </c>
      <c r="N191" s="879">
        <f t="shared" si="26"/>
        <v>646.50599999999997</v>
      </c>
      <c r="O191" s="879">
        <f t="shared" si="26"/>
        <v>143.36099999999999</v>
      </c>
      <c r="P191" s="880">
        <f t="shared" si="26"/>
        <v>4.532</v>
      </c>
    </row>
    <row r="192" spans="2:16">
      <c r="B192" s="862"/>
      <c r="C192" s="863" t="s">
        <v>11</v>
      </c>
      <c r="D192" s="1638">
        <v>0.35</v>
      </c>
      <c r="E192" s="976">
        <f t="shared" ref="E192:P192" si="27">(E333/100)*35</f>
        <v>31.5</v>
      </c>
      <c r="F192" s="878">
        <f t="shared" si="27"/>
        <v>32.200000000000003</v>
      </c>
      <c r="G192" s="878">
        <f t="shared" si="27"/>
        <v>134.05000000000001</v>
      </c>
      <c r="H192" s="878">
        <f t="shared" si="27"/>
        <v>952</v>
      </c>
      <c r="I192" s="878">
        <f t="shared" si="27"/>
        <v>24.5</v>
      </c>
      <c r="J192" s="878">
        <f t="shared" si="27"/>
        <v>0.48999999999999994</v>
      </c>
      <c r="K192" s="878">
        <f t="shared" si="27"/>
        <v>0.56000000000000005</v>
      </c>
      <c r="L192" s="1660">
        <f t="shared" si="27"/>
        <v>315</v>
      </c>
      <c r="M192" s="2620">
        <f t="shared" si="27"/>
        <v>420</v>
      </c>
      <c r="N192" s="2620">
        <f t="shared" si="27"/>
        <v>420</v>
      </c>
      <c r="O192" s="2620">
        <f t="shared" si="27"/>
        <v>105</v>
      </c>
      <c r="P192" s="2170">
        <f t="shared" si="27"/>
        <v>6.3</v>
      </c>
    </row>
    <row r="193" spans="2:16" ht="15" thickBot="1">
      <c r="B193" s="230"/>
      <c r="C193" s="858" t="s">
        <v>453</v>
      </c>
      <c r="D193" s="900"/>
      <c r="E193" s="881">
        <f>(E191*100/E333)-35</f>
        <v>-1.3066666666666649</v>
      </c>
      <c r="F193" s="882">
        <f>(F191*100/F333)-35</f>
        <v>1.8510869565217476</v>
      </c>
      <c r="G193" s="882">
        <f>(G191*100/G333)-35</f>
        <v>-0.8402088772845957</v>
      </c>
      <c r="H193" s="882">
        <f>(H191*100/H333)-35</f>
        <v>-3.7132352941213753E-3</v>
      </c>
      <c r="I193" s="882">
        <f>(I191*100/I333)-35</f>
        <v>-0.91142857142857281</v>
      </c>
      <c r="J193" s="882">
        <f>(J191*100/J333)-35</f>
        <v>-6.5714285714285658</v>
      </c>
      <c r="K193" s="882">
        <f>(K191*100/K333)-35</f>
        <v>15.375</v>
      </c>
      <c r="L193" s="882">
        <f>(L191*100/L333)-35</f>
        <v>-20.25</v>
      </c>
      <c r="M193" s="882">
        <f>(M191*100/M333)-35</f>
        <v>1.4955583333333351</v>
      </c>
      <c r="N193" s="882">
        <f>(N191*100/N333)-35</f>
        <v>18.875499999999995</v>
      </c>
      <c r="O193" s="882">
        <f>(O191*100/O333)-35</f>
        <v>12.786999999999992</v>
      </c>
      <c r="P193" s="893">
        <f>(P191*100/P333)-35</f>
        <v>-9.8222222222222229</v>
      </c>
    </row>
    <row r="194" spans="2:16">
      <c r="B194" s="758"/>
      <c r="C194" s="2146" t="s">
        <v>238</v>
      </c>
      <c r="D194" s="2147"/>
      <c r="E194" s="614"/>
      <c r="F194" s="177"/>
      <c r="G194" s="177"/>
      <c r="H194" s="177"/>
      <c r="I194" s="796"/>
      <c r="J194" s="796"/>
      <c r="K194" s="796"/>
      <c r="L194" s="796"/>
      <c r="M194" s="796"/>
      <c r="N194" s="796"/>
      <c r="O194" s="796"/>
      <c r="P194" s="2162"/>
    </row>
    <row r="195" spans="2:16">
      <c r="B195" s="1757" t="str">
        <f>'12 л. МЕНЮ '!I196</f>
        <v>470 / 21</v>
      </c>
      <c r="C195" s="272" t="str">
        <f>'12 л. МЕНЮ '!B196</f>
        <v>Кисломолочный напиток (Кефир  (м.д.ж. 2,5% ))</v>
      </c>
      <c r="D195" s="2148">
        <f>'12 л. МЕНЮ '!C196</f>
        <v>200</v>
      </c>
      <c r="E195" s="220">
        <f>'12 л. МЕНЮ '!D196</f>
        <v>5.8</v>
      </c>
      <c r="F195" s="336">
        <f>'12 л. МЕНЮ '!E196</f>
        <v>5</v>
      </c>
      <c r="G195" s="336">
        <f>'12 л. МЕНЮ '!F196</f>
        <v>8</v>
      </c>
      <c r="H195" s="336">
        <f>'12 л. МЕНЮ '!G196</f>
        <v>101</v>
      </c>
      <c r="I195" s="348">
        <v>1.4</v>
      </c>
      <c r="J195" s="348">
        <v>0.08</v>
      </c>
      <c r="K195" s="348">
        <v>2.3E-2</v>
      </c>
      <c r="L195" s="884">
        <v>40.1</v>
      </c>
      <c r="M195" s="333">
        <v>240.8</v>
      </c>
      <c r="N195" s="333">
        <v>180.6</v>
      </c>
      <c r="O195" s="333">
        <v>28.1</v>
      </c>
      <c r="P195" s="2160">
        <v>0.2</v>
      </c>
    </row>
    <row r="196" spans="2:16">
      <c r="B196" s="2196" t="str">
        <f>'12 л. МЕНЮ '!I197</f>
        <v>152 / 17</v>
      </c>
      <c r="C196" s="2666" t="str">
        <f>'12 л. МЕНЮ '!B197</f>
        <v xml:space="preserve">Котлеты морковные с творогом  и / </v>
      </c>
      <c r="D196" s="2148" t="str">
        <f>'12 л. МЕНЮ '!C197</f>
        <v>110 / 25</v>
      </c>
      <c r="E196" s="2208">
        <f>'12 л. МЕНЮ '!D197</f>
        <v>3.419</v>
      </c>
      <c r="F196" s="2047">
        <f>'12 л. МЕНЮ '!E197</f>
        <v>3.6</v>
      </c>
      <c r="G196" s="347">
        <f>'12 л. МЕНЮ '!F197</f>
        <v>15.58</v>
      </c>
      <c r="H196" s="2047">
        <f>'12 л. МЕНЮ '!G197</f>
        <v>96.233999999999995</v>
      </c>
      <c r="I196" s="894">
        <v>9.7149999999999999</v>
      </c>
      <c r="J196" s="894">
        <v>0.09</v>
      </c>
      <c r="K196" s="1700">
        <v>0.14899999999999999</v>
      </c>
      <c r="L196" s="2496">
        <v>105.066</v>
      </c>
      <c r="M196" s="1700">
        <v>72.070999999999998</v>
      </c>
      <c r="N196" s="2508">
        <v>10.175000000000001</v>
      </c>
      <c r="O196" s="1700">
        <v>35.06</v>
      </c>
      <c r="P196" s="2594">
        <v>1.621</v>
      </c>
    </row>
    <row r="197" spans="2:16">
      <c r="B197" s="2669" t="str">
        <f>'12 л. МЕНЮ '!I198</f>
        <v>337/17</v>
      </c>
      <c r="C197" s="2667" t="str">
        <f>'12 л. МЕНЮ '!B198</f>
        <v>/ соус яблочный</v>
      </c>
      <c r="D197" s="2171"/>
      <c r="E197" s="806"/>
      <c r="F197" s="830"/>
      <c r="G197" s="807"/>
      <c r="H197" s="2593"/>
      <c r="I197" s="833"/>
      <c r="J197" s="833"/>
      <c r="K197" s="885"/>
      <c r="L197" s="831"/>
      <c r="M197" s="886"/>
      <c r="N197" s="887"/>
      <c r="O197" s="886"/>
      <c r="P197" s="2595"/>
    </row>
    <row r="198" spans="2:16" ht="15" customHeight="1" thickBot="1">
      <c r="B198" s="2668" t="str">
        <f>'12 л. МЕНЮ '!I199</f>
        <v>Пром.пр.</v>
      </c>
      <c r="C198" s="2466" t="str">
        <f>'12 л. МЕНЮ '!B199</f>
        <v>Хлеб пш. (батон )</v>
      </c>
      <c r="D198" s="2592">
        <f>'12 л. МЕНЮ '!C199</f>
        <v>32</v>
      </c>
      <c r="E198" s="484">
        <f>'12 л. МЕНЮ '!D199</f>
        <v>1.232</v>
      </c>
      <c r="F198" s="486">
        <f>'12 л. МЕНЮ '!E199</f>
        <v>0.60799999999999998</v>
      </c>
      <c r="G198" s="486">
        <f>'12 л. МЕНЮ '!F199</f>
        <v>16.448</v>
      </c>
      <c r="H198" s="486">
        <f>'12 л. МЕНЮ '!G199</f>
        <v>72.352000000000004</v>
      </c>
      <c r="I198" s="888">
        <v>0</v>
      </c>
      <c r="J198" s="888">
        <v>3.5000000000000003E-2</v>
      </c>
      <c r="K198" s="888">
        <v>3.5000000000000003E-2</v>
      </c>
      <c r="L198" s="889">
        <v>0</v>
      </c>
      <c r="M198" s="842">
        <v>6.08</v>
      </c>
      <c r="N198" s="842">
        <v>20.8</v>
      </c>
      <c r="O198" s="888">
        <v>4.16</v>
      </c>
      <c r="P198" s="843">
        <v>3.7999999999999999E-2</v>
      </c>
    </row>
    <row r="199" spans="2:16" ht="15.75" customHeight="1">
      <c r="B199" s="462" t="s">
        <v>247</v>
      </c>
      <c r="C199" s="601"/>
      <c r="D199" s="2654">
        <f>'12 л. МЕНЮ '!C200</f>
        <v>367</v>
      </c>
      <c r="E199" s="473">
        <f>SUM(E195:E198)</f>
        <v>10.450999999999999</v>
      </c>
      <c r="F199" s="464">
        <f>SUM(F195:F198)</f>
        <v>9.2080000000000002</v>
      </c>
      <c r="G199" s="464">
        <f>SUM(G195:G198)</f>
        <v>40.027999999999999</v>
      </c>
      <c r="H199" s="464">
        <f>SUM(H195:H198)</f>
        <v>269.58600000000001</v>
      </c>
      <c r="I199" s="784">
        <f t="shared" ref="I199:P199" si="28">SUM(I195:I198)</f>
        <v>11.115</v>
      </c>
      <c r="J199" s="784">
        <f t="shared" si="28"/>
        <v>0.20499999999999999</v>
      </c>
      <c r="K199" s="464">
        <f t="shared" si="28"/>
        <v>0.20699999999999999</v>
      </c>
      <c r="L199" s="2380">
        <f>SUM(L195:L198)</f>
        <v>145.166</v>
      </c>
      <c r="M199" s="2380">
        <f t="shared" si="28"/>
        <v>318.95099999999996</v>
      </c>
      <c r="N199" s="2380">
        <f t="shared" si="28"/>
        <v>211.57500000000002</v>
      </c>
      <c r="O199" s="784">
        <f t="shared" si="28"/>
        <v>67.320000000000007</v>
      </c>
      <c r="P199" s="880">
        <f t="shared" si="28"/>
        <v>1.859</v>
      </c>
    </row>
    <row r="200" spans="2:16" ht="16.5" customHeight="1">
      <c r="B200" s="420"/>
      <c r="C200" s="754" t="s">
        <v>11</v>
      </c>
      <c r="D200" s="2049">
        <v>0.1</v>
      </c>
      <c r="E200" s="976">
        <f t="shared" ref="E200:P200" si="29">(E333/100)*10</f>
        <v>9</v>
      </c>
      <c r="F200" s="878">
        <f t="shared" si="29"/>
        <v>9.2000000000000011</v>
      </c>
      <c r="G200" s="878">
        <f t="shared" si="29"/>
        <v>38.299999999999997</v>
      </c>
      <c r="H200" s="878">
        <f t="shared" si="29"/>
        <v>272</v>
      </c>
      <c r="I200" s="878">
        <f t="shared" si="29"/>
        <v>7</v>
      </c>
      <c r="J200" s="878">
        <f t="shared" si="29"/>
        <v>0.13999999999999999</v>
      </c>
      <c r="K200" s="878">
        <f t="shared" si="29"/>
        <v>0.16</v>
      </c>
      <c r="L200" s="878">
        <f t="shared" si="29"/>
        <v>90</v>
      </c>
      <c r="M200" s="2620">
        <f t="shared" si="29"/>
        <v>120</v>
      </c>
      <c r="N200" s="2620">
        <f t="shared" si="29"/>
        <v>120</v>
      </c>
      <c r="O200" s="1660">
        <f t="shared" si="29"/>
        <v>30</v>
      </c>
      <c r="P200" s="2170">
        <f t="shared" si="29"/>
        <v>1.7999999999999998</v>
      </c>
    </row>
    <row r="201" spans="2:16" ht="15" thickBot="1">
      <c r="B201" s="230"/>
      <c r="C201" s="858" t="s">
        <v>453</v>
      </c>
      <c r="D201" s="900"/>
      <c r="E201" s="881">
        <f>(E199*100/E333)-10</f>
        <v>1.612222222222222</v>
      </c>
      <c r="F201" s="882">
        <f>(F199*100/F333)-10</f>
        <v>8.6956521739143255E-3</v>
      </c>
      <c r="G201" s="882">
        <f>(G199*100/G333)-10</f>
        <v>0.45117493472584869</v>
      </c>
      <c r="H201" s="882">
        <f>(H199*100/H333)-10</f>
        <v>-8.8749999999999218E-2</v>
      </c>
      <c r="I201" s="882">
        <f>(I199*100/I333)-10</f>
        <v>5.8785714285714281</v>
      </c>
      <c r="J201" s="882">
        <f>(J199*100/J333)-10</f>
        <v>4.6428571428571441</v>
      </c>
      <c r="K201" s="882">
        <f>(K199*100/K333)-10</f>
        <v>2.9374999999999982</v>
      </c>
      <c r="L201" s="882">
        <f>(L199*100/L333)-10</f>
        <v>6.1295555555555552</v>
      </c>
      <c r="M201" s="882">
        <f>(M199*100/M333)-10</f>
        <v>16.579249999999995</v>
      </c>
      <c r="N201" s="882">
        <f>(N199*100/N333)-10</f>
        <v>7.6312500000000014</v>
      </c>
      <c r="O201" s="882">
        <f>(O199*100/O333)-10</f>
        <v>12.440000000000001</v>
      </c>
      <c r="P201" s="893">
        <f>(P199*100/P333)-10</f>
        <v>0.3277777777777775</v>
      </c>
    </row>
    <row r="202" spans="2:16" ht="15" thickBot="1"/>
    <row r="203" spans="2:16">
      <c r="B203" s="706"/>
      <c r="C203" s="36" t="s">
        <v>302</v>
      </c>
      <c r="D203" s="37"/>
      <c r="E203" s="147">
        <f t="shared" ref="E203:P203" si="30">E179+E191</f>
        <v>51.192999999999998</v>
      </c>
      <c r="F203" s="236">
        <f t="shared" si="30"/>
        <v>53.997000000000007</v>
      </c>
      <c r="G203" s="236">
        <f t="shared" si="30"/>
        <v>229.44200000000001</v>
      </c>
      <c r="H203" s="236">
        <f t="shared" si="30"/>
        <v>1629.4380000000001</v>
      </c>
      <c r="I203" s="236">
        <f t="shared" si="30"/>
        <v>41.275999999999996</v>
      </c>
      <c r="J203" s="236">
        <f t="shared" si="30"/>
        <v>0.83699999999999997</v>
      </c>
      <c r="K203" s="236">
        <f t="shared" si="30"/>
        <v>1.2280000000000002</v>
      </c>
      <c r="L203" s="236">
        <f t="shared" si="30"/>
        <v>826.33999999999992</v>
      </c>
      <c r="M203" s="789">
        <f t="shared" si="30"/>
        <v>727.71370000000002</v>
      </c>
      <c r="N203" s="789">
        <f t="shared" si="30"/>
        <v>859.22569999999996</v>
      </c>
      <c r="O203" s="789">
        <f t="shared" si="30"/>
        <v>244.65249999999997</v>
      </c>
      <c r="P203" s="708">
        <f t="shared" si="30"/>
        <v>7.3369999999999997</v>
      </c>
    </row>
    <row r="204" spans="2:16" ht="12" customHeight="1">
      <c r="B204" s="420"/>
      <c r="C204" s="754" t="s">
        <v>11</v>
      </c>
      <c r="D204" s="1638">
        <v>0.6</v>
      </c>
      <c r="E204" s="976">
        <f t="shared" ref="E204:P204" si="31">(E333/100)*60</f>
        <v>54</v>
      </c>
      <c r="F204" s="878">
        <f t="shared" si="31"/>
        <v>55.2</v>
      </c>
      <c r="G204" s="878">
        <f t="shared" si="31"/>
        <v>229.8</v>
      </c>
      <c r="H204" s="878">
        <f t="shared" si="31"/>
        <v>1632</v>
      </c>
      <c r="I204" s="878">
        <f t="shared" si="31"/>
        <v>42</v>
      </c>
      <c r="J204" s="878">
        <f t="shared" si="31"/>
        <v>0.83999999999999986</v>
      </c>
      <c r="K204" s="878">
        <f t="shared" si="31"/>
        <v>0.96</v>
      </c>
      <c r="L204" s="1660">
        <f t="shared" si="31"/>
        <v>540</v>
      </c>
      <c r="M204" s="2620">
        <f t="shared" si="31"/>
        <v>720</v>
      </c>
      <c r="N204" s="2620">
        <f t="shared" si="31"/>
        <v>720</v>
      </c>
      <c r="O204" s="2620">
        <f t="shared" si="31"/>
        <v>180</v>
      </c>
      <c r="P204" s="2170">
        <f t="shared" si="31"/>
        <v>10.799999999999999</v>
      </c>
    </row>
    <row r="205" spans="2:16" ht="15" thickBot="1">
      <c r="B205" s="230"/>
      <c r="C205" s="858" t="s">
        <v>453</v>
      </c>
      <c r="D205" s="900"/>
      <c r="E205" s="881">
        <f>(E203*100/E333)-60</f>
        <v>-3.1188888888888897</v>
      </c>
      <c r="F205" s="882">
        <f>(F203*100/F333)-60</f>
        <v>-1.3076086956521635</v>
      </c>
      <c r="G205" s="882">
        <f>(G203*100/G333)-60</f>
        <v>-9.3472584856392871E-2</v>
      </c>
      <c r="H205" s="882">
        <f>(H203*100/H333)-60</f>
        <v>-9.4191176470580729E-2</v>
      </c>
      <c r="I205" s="882">
        <f>(I203*100/I333)-60</f>
        <v>-1.0342857142857227</v>
      </c>
      <c r="J205" s="882">
        <f>(J203*100/J333)-60</f>
        <v>-0.2142857142857082</v>
      </c>
      <c r="K205" s="882">
        <f>(K203*100/K333)-60</f>
        <v>16.750000000000014</v>
      </c>
      <c r="L205" s="882">
        <f>(L203*100/L333)-60</f>
        <v>31.815555555555534</v>
      </c>
      <c r="M205" s="882">
        <f>(M203*100/M333)-60</f>
        <v>0.64280833333332765</v>
      </c>
      <c r="N205" s="882">
        <f>(N203*100/N333)-60</f>
        <v>11.602141666666654</v>
      </c>
      <c r="O205" s="882">
        <f>(O203*100/O333)-60</f>
        <v>21.550833333333316</v>
      </c>
      <c r="P205" s="893">
        <f>(P203*100/P333)-60</f>
        <v>-19.238888888888894</v>
      </c>
    </row>
    <row r="206" spans="2:16" ht="17.25" customHeight="1" thickBot="1">
      <c r="I206" s="915"/>
      <c r="J206" s="915"/>
      <c r="K206" s="915"/>
      <c r="L206" s="915"/>
      <c r="M206" s="915"/>
      <c r="N206" s="915"/>
      <c r="O206" s="915"/>
      <c r="P206" s="915"/>
    </row>
    <row r="207" spans="2:16">
      <c r="B207" s="706"/>
      <c r="C207" s="36" t="s">
        <v>301</v>
      </c>
      <c r="D207" s="37"/>
      <c r="E207" s="147">
        <f t="shared" ref="E207:P207" si="32">E191+E199</f>
        <v>40.774999999999999</v>
      </c>
      <c r="F207" s="236">
        <f t="shared" si="32"/>
        <v>43.111000000000004</v>
      </c>
      <c r="G207" s="236">
        <f t="shared" si="32"/>
        <v>170.85999999999999</v>
      </c>
      <c r="H207" s="236">
        <f t="shared" si="32"/>
        <v>1221.4850000000001</v>
      </c>
      <c r="I207" s="236">
        <f t="shared" si="32"/>
        <v>34.976999999999997</v>
      </c>
      <c r="J207" s="236">
        <f t="shared" si="32"/>
        <v>0.60299999999999998</v>
      </c>
      <c r="K207" s="236">
        <f t="shared" si="32"/>
        <v>1.0130000000000001</v>
      </c>
      <c r="L207" s="789">
        <f t="shared" si="32"/>
        <v>277.916</v>
      </c>
      <c r="M207" s="789">
        <f t="shared" si="32"/>
        <v>756.89769999999999</v>
      </c>
      <c r="N207" s="789">
        <f t="shared" si="32"/>
        <v>858.08100000000002</v>
      </c>
      <c r="O207" s="789">
        <f t="shared" si="32"/>
        <v>210.68099999999998</v>
      </c>
      <c r="P207" s="708">
        <f t="shared" si="32"/>
        <v>6.391</v>
      </c>
    </row>
    <row r="208" spans="2:16">
      <c r="B208" s="420"/>
      <c r="C208" s="754" t="s">
        <v>11</v>
      </c>
      <c r="D208" s="1638">
        <v>0.45</v>
      </c>
      <c r="E208" s="976">
        <f t="shared" ref="E208:P208" si="33">(E333/100)*45</f>
        <v>40.5</v>
      </c>
      <c r="F208" s="878">
        <f t="shared" si="33"/>
        <v>41.4</v>
      </c>
      <c r="G208" s="878">
        <f t="shared" si="33"/>
        <v>172.35</v>
      </c>
      <c r="H208" s="878">
        <f t="shared" si="33"/>
        <v>1224</v>
      </c>
      <c r="I208" s="878">
        <f t="shared" si="33"/>
        <v>31.499999999999996</v>
      </c>
      <c r="J208" s="878">
        <f t="shared" si="33"/>
        <v>0.62999999999999989</v>
      </c>
      <c r="K208" s="878">
        <f t="shared" si="33"/>
        <v>0.72</v>
      </c>
      <c r="L208" s="1660">
        <f t="shared" si="33"/>
        <v>405</v>
      </c>
      <c r="M208" s="2620">
        <f t="shared" si="33"/>
        <v>540</v>
      </c>
      <c r="N208" s="2620">
        <f t="shared" si="33"/>
        <v>540</v>
      </c>
      <c r="O208" s="2620">
        <f t="shared" si="33"/>
        <v>135</v>
      </c>
      <c r="P208" s="2170">
        <f t="shared" si="33"/>
        <v>8.1</v>
      </c>
    </row>
    <row r="209" spans="2:16" ht="15.75" customHeight="1" thickBot="1">
      <c r="B209" s="230"/>
      <c r="C209" s="858" t="s">
        <v>453</v>
      </c>
      <c r="D209" s="900"/>
      <c r="E209" s="881">
        <f>(E207*100/E333)-45</f>
        <v>0.30555555555555713</v>
      </c>
      <c r="F209" s="882">
        <f>(F207*100/F333)-45</f>
        <v>1.859782608695653</v>
      </c>
      <c r="G209" s="882">
        <f>(G207*100/G333)-45</f>
        <v>-0.38903394255874701</v>
      </c>
      <c r="H209" s="882">
        <f>(H207*100/H333)-45</f>
        <v>-9.2463235294111712E-2</v>
      </c>
      <c r="I209" s="882">
        <f>(I207*100/I333)-45</f>
        <v>4.9671428571428535</v>
      </c>
      <c r="J209" s="882">
        <f>(J207*100/J333)-45</f>
        <v>-1.9285714285714306</v>
      </c>
      <c r="K209" s="882">
        <f>(K207*100/K333)-45</f>
        <v>18.312500000000007</v>
      </c>
      <c r="L209" s="882">
        <f>(L207*100/L333)-45</f>
        <v>-14.120444444444445</v>
      </c>
      <c r="M209" s="882">
        <f>(M207*100/M333)-45</f>
        <v>18.074808333333337</v>
      </c>
      <c r="N209" s="882">
        <f>(N207*100/N333)-45</f>
        <v>26.506750000000011</v>
      </c>
      <c r="O209" s="882">
        <f>(O207*100/O333)-45</f>
        <v>25.22699999999999</v>
      </c>
      <c r="P209" s="893">
        <f>(P207*100/P333)-45</f>
        <v>-9.49444444444444</v>
      </c>
    </row>
    <row r="210" spans="2:16" ht="15" thickBot="1"/>
    <row r="211" spans="2:16">
      <c r="B211" s="861" t="s">
        <v>335</v>
      </c>
      <c r="C211" s="36"/>
      <c r="D211" s="37"/>
      <c r="E211" s="811">
        <f t="shared" ref="E211:P211" si="34">E179+E191+E199</f>
        <v>61.643999999999998</v>
      </c>
      <c r="F211" s="812">
        <f t="shared" si="34"/>
        <v>63.205000000000005</v>
      </c>
      <c r="G211" s="812">
        <f t="shared" si="34"/>
        <v>269.47000000000003</v>
      </c>
      <c r="H211" s="2193">
        <f t="shared" si="34"/>
        <v>1899.0240000000001</v>
      </c>
      <c r="I211" s="812">
        <f t="shared" si="34"/>
        <v>52.390999999999998</v>
      </c>
      <c r="J211" s="2193">
        <f t="shared" si="34"/>
        <v>1.042</v>
      </c>
      <c r="K211" s="2193">
        <f t="shared" si="34"/>
        <v>1.4350000000000003</v>
      </c>
      <c r="L211" s="2193">
        <f t="shared" si="34"/>
        <v>971.50599999999986</v>
      </c>
      <c r="M211" s="2381">
        <f t="shared" si="34"/>
        <v>1046.6647</v>
      </c>
      <c r="N211" s="2381">
        <f t="shared" si="34"/>
        <v>1070.8007</v>
      </c>
      <c r="O211" s="2193">
        <f t="shared" si="34"/>
        <v>311.97249999999997</v>
      </c>
      <c r="P211" s="898">
        <f t="shared" si="34"/>
        <v>9.1959999999999997</v>
      </c>
    </row>
    <row r="212" spans="2:16" ht="12.75" customHeight="1">
      <c r="B212" s="862"/>
      <c r="C212" s="863" t="s">
        <v>11</v>
      </c>
      <c r="D212" s="1638">
        <v>0.7</v>
      </c>
      <c r="E212" s="976">
        <f t="shared" ref="E212:P212" si="35">(E333/100)*70</f>
        <v>63</v>
      </c>
      <c r="F212" s="878">
        <f t="shared" si="35"/>
        <v>64.400000000000006</v>
      </c>
      <c r="G212" s="878">
        <f t="shared" si="35"/>
        <v>268.10000000000002</v>
      </c>
      <c r="H212" s="878">
        <f t="shared" si="35"/>
        <v>1904</v>
      </c>
      <c r="I212" s="878">
        <f t="shared" si="35"/>
        <v>49</v>
      </c>
      <c r="J212" s="878">
        <f t="shared" si="35"/>
        <v>0.97999999999999987</v>
      </c>
      <c r="K212" s="878">
        <f t="shared" si="35"/>
        <v>1.1200000000000001</v>
      </c>
      <c r="L212" s="1660">
        <f t="shared" si="35"/>
        <v>630</v>
      </c>
      <c r="M212" s="2620">
        <f t="shared" si="35"/>
        <v>840</v>
      </c>
      <c r="N212" s="2620">
        <f t="shared" si="35"/>
        <v>840</v>
      </c>
      <c r="O212" s="2620">
        <f t="shared" si="35"/>
        <v>210</v>
      </c>
      <c r="P212" s="2170">
        <f t="shared" si="35"/>
        <v>12.6</v>
      </c>
    </row>
    <row r="213" spans="2:16" ht="13.5" customHeight="1" thickBot="1">
      <c r="B213" s="230"/>
      <c r="C213" s="858" t="s">
        <v>453</v>
      </c>
      <c r="D213" s="900"/>
      <c r="E213" s="881">
        <f>(E211*100/E333)-70</f>
        <v>-1.5066666666666748</v>
      </c>
      <c r="F213" s="882">
        <f>(F211*100/F333)-70</f>
        <v>-1.298913043478251</v>
      </c>
      <c r="G213" s="882">
        <f>(G211*100/G333)-70</f>
        <v>0.35770234986945582</v>
      </c>
      <c r="H213" s="882">
        <f>(H211*100/H333)-70</f>
        <v>-0.18294117647057817</v>
      </c>
      <c r="I213" s="882">
        <f>(I211*100/I333)-70</f>
        <v>4.8442857142857036</v>
      </c>
      <c r="J213" s="882">
        <f>(J211*100/J333)-70</f>
        <v>4.4285714285714306</v>
      </c>
      <c r="K213" s="882">
        <f>(K211*100/K333)-70</f>
        <v>19.687500000000014</v>
      </c>
      <c r="L213" s="882">
        <f>(L211*100/L333)-70</f>
        <v>37.945111111111103</v>
      </c>
      <c r="M213" s="882">
        <f>(M211*100/M333)-70</f>
        <v>17.222058333333337</v>
      </c>
      <c r="N213" s="882">
        <f>(N211*100/N333)-70</f>
        <v>19.233391666666677</v>
      </c>
      <c r="O213" s="882">
        <f>(O211*100/O333)-70</f>
        <v>33.990833333333327</v>
      </c>
      <c r="P213" s="893">
        <f>(P211*100/P333)-70</f>
        <v>-18.911111111111111</v>
      </c>
    </row>
    <row r="214" spans="2:16" ht="12.75" customHeight="1"/>
    <row r="215" spans="2:16" ht="15.75" customHeight="1"/>
    <row r="216" spans="2:16">
      <c r="C216" s="756"/>
      <c r="D216" s="10" t="s">
        <v>209</v>
      </c>
      <c r="E216" s="303"/>
    </row>
    <row r="217" spans="2:16" ht="15" customHeight="1">
      <c r="C217" s="11" t="s">
        <v>831</v>
      </c>
      <c r="D217" s="149"/>
      <c r="E217" s="2"/>
      <c r="F217"/>
      <c r="I217"/>
      <c r="J217"/>
      <c r="K217" s="20"/>
      <c r="L217" s="20"/>
      <c r="M217"/>
      <c r="N217"/>
      <c r="O217"/>
      <c r="P217"/>
    </row>
    <row r="218" spans="2:16" ht="16.5" customHeight="1">
      <c r="B218" s="2812" t="s">
        <v>343</v>
      </c>
      <c r="C218" s="2812"/>
      <c r="D218" s="2812"/>
      <c r="E218" s="2812"/>
      <c r="F218" s="2812"/>
      <c r="G218" s="2812"/>
      <c r="H218" s="2812"/>
      <c r="I218" s="2812"/>
      <c r="J218" s="2812"/>
      <c r="K218" s="2812"/>
      <c r="L218" s="2812"/>
      <c r="M218" s="2812"/>
      <c r="N218" s="2812"/>
      <c r="O218" s="2812"/>
      <c r="P218" s="2812"/>
    </row>
    <row r="219" spans="2:16" ht="20.25" customHeight="1">
      <c r="C219" s="756" t="s">
        <v>832</v>
      </c>
    </row>
    <row r="220" spans="2:16" ht="21" customHeight="1" thickBot="1">
      <c r="B220" s="2" t="s">
        <v>920</v>
      </c>
      <c r="C220" s="20"/>
      <c r="D220"/>
      <c r="F220" s="25" t="s">
        <v>830</v>
      </c>
      <c r="I220" s="23" t="s">
        <v>0</v>
      </c>
      <c r="J220"/>
      <c r="K220" s="78" t="s">
        <v>451</v>
      </c>
      <c r="L220" s="20"/>
      <c r="M220" s="20"/>
      <c r="N220" s="26"/>
      <c r="P220" s="120"/>
    </row>
    <row r="221" spans="2:16" ht="18" customHeight="1" thickBot="1">
      <c r="B221" s="957" t="s">
        <v>339</v>
      </c>
      <c r="C221" s="986" t="s">
        <v>836</v>
      </c>
      <c r="D221" s="954" t="s">
        <v>178</v>
      </c>
      <c r="E221" s="962" t="s">
        <v>179</v>
      </c>
      <c r="F221" s="357"/>
      <c r="G221" s="357"/>
      <c r="H221" s="33"/>
      <c r="I221" s="574" t="s">
        <v>319</v>
      </c>
      <c r="J221" s="33"/>
      <c r="K221" s="767"/>
      <c r="L221" s="506"/>
      <c r="M221" s="964" t="s">
        <v>355</v>
      </c>
      <c r="N221" s="33"/>
      <c r="O221" s="33"/>
      <c r="P221" s="67"/>
    </row>
    <row r="222" spans="2:16" ht="15" thickBot="1">
      <c r="B222" s="958" t="s">
        <v>321</v>
      </c>
      <c r="C222" s="428"/>
      <c r="D222" s="959" t="s">
        <v>185</v>
      </c>
      <c r="E222" s="614"/>
      <c r="F222" s="961"/>
      <c r="G222" s="2206" t="s">
        <v>844</v>
      </c>
      <c r="H222" s="2105" t="s">
        <v>710</v>
      </c>
      <c r="I222" s="965"/>
      <c r="J222" s="965"/>
      <c r="K222" s="965"/>
      <c r="L222" s="967"/>
      <c r="M222" s="968" t="s">
        <v>354</v>
      </c>
      <c r="N222" s="965"/>
      <c r="O222" s="965"/>
      <c r="P222" s="967"/>
    </row>
    <row r="223" spans="2:16">
      <c r="B223" s="958" t="s">
        <v>330</v>
      </c>
      <c r="C223" s="428" t="s">
        <v>184</v>
      </c>
      <c r="D223" s="714"/>
      <c r="E223" s="959" t="s">
        <v>186</v>
      </c>
      <c r="F223" s="955" t="s">
        <v>56</v>
      </c>
      <c r="G223" s="2206" t="s">
        <v>845</v>
      </c>
      <c r="H223" s="2107" t="s">
        <v>189</v>
      </c>
      <c r="I223" s="614"/>
      <c r="J223" s="2124"/>
      <c r="K223" s="33"/>
      <c r="L223" s="2124"/>
      <c r="M223" s="2125" t="s">
        <v>331</v>
      </c>
      <c r="N223" s="2126" t="s">
        <v>332</v>
      </c>
      <c r="O223" s="2127" t="s">
        <v>333</v>
      </c>
      <c r="P223" s="2128" t="s">
        <v>334</v>
      </c>
    </row>
    <row r="224" spans="2:16" ht="15" thickBot="1">
      <c r="B224" s="56"/>
      <c r="C224" s="757"/>
      <c r="D224" s="466"/>
      <c r="E224" s="960" t="s">
        <v>6</v>
      </c>
      <c r="F224" s="436" t="s">
        <v>7</v>
      </c>
      <c r="G224" s="1924" t="s">
        <v>8</v>
      </c>
      <c r="H224" s="2106" t="s">
        <v>444</v>
      </c>
      <c r="I224" s="2129" t="s">
        <v>322</v>
      </c>
      <c r="J224" s="2130" t="s">
        <v>323</v>
      </c>
      <c r="K224" s="2131" t="s">
        <v>324</v>
      </c>
      <c r="L224" s="2130" t="s">
        <v>325</v>
      </c>
      <c r="M224" s="2132" t="s">
        <v>326</v>
      </c>
      <c r="N224" s="2130" t="s">
        <v>327</v>
      </c>
      <c r="O224" s="2131" t="s">
        <v>328</v>
      </c>
      <c r="P224" s="2133" t="s">
        <v>329</v>
      </c>
    </row>
    <row r="225" spans="2:16">
      <c r="B225" s="84"/>
      <c r="C225" s="573" t="s">
        <v>156</v>
      </c>
      <c r="D225" s="1692"/>
      <c r="E225" s="832"/>
      <c r="F225" s="833"/>
      <c r="G225" s="833"/>
      <c r="H225" s="609"/>
      <c r="I225" s="796"/>
      <c r="J225" s="799"/>
      <c r="K225" s="1666"/>
      <c r="L225" s="799"/>
      <c r="M225" s="799"/>
      <c r="N225" s="799"/>
      <c r="O225" s="799"/>
      <c r="P225" s="744"/>
    </row>
    <row r="226" spans="2:16">
      <c r="B226" s="1757" t="str">
        <f>'12 л. МЕНЮ '!I227</f>
        <v>56 /17</v>
      </c>
      <c r="C226" s="247" t="str">
        <f>'12 л. МЕНЮ '!B227</f>
        <v>Салат овощной с яблоками</v>
      </c>
      <c r="D226" s="258">
        <f>'12 л. МЕНЮ '!C227</f>
        <v>70</v>
      </c>
      <c r="E226" s="1700">
        <f>'12 л. МЕНЮ '!D227</f>
        <v>1.1319999999999999</v>
      </c>
      <c r="F226" s="894">
        <f>'12 л. МЕНЮ '!E227</f>
        <v>0.16900000000000001</v>
      </c>
      <c r="G226" s="1700">
        <f>'12 л. МЕНЮ '!F227</f>
        <v>4.3849999999999998</v>
      </c>
      <c r="H226" s="795">
        <f>'12 л. МЕНЮ '!G227</f>
        <v>22.832000000000001</v>
      </c>
      <c r="I226" s="333">
        <v>10.86</v>
      </c>
      <c r="J226" s="333">
        <v>2.1999999999999999E-2</v>
      </c>
      <c r="K226" s="332">
        <v>2.4E-2</v>
      </c>
      <c r="L226" s="333">
        <v>0</v>
      </c>
      <c r="M226" s="332">
        <v>23.199000000000002</v>
      </c>
      <c r="N226" s="894">
        <v>20.312000000000001</v>
      </c>
      <c r="O226" s="332">
        <v>12.097</v>
      </c>
      <c r="P226" s="2118">
        <v>0.88700000000000001</v>
      </c>
    </row>
    <row r="227" spans="2:16">
      <c r="B227" s="1757" t="str">
        <f>'12 л. МЕНЮ '!I228</f>
        <v>265 / 17</v>
      </c>
      <c r="C227" s="247" t="str">
        <f>'12 л. МЕНЮ '!B228</f>
        <v xml:space="preserve">Плов </v>
      </c>
      <c r="D227" s="258">
        <f>'12 л. МЕНЮ '!C228</f>
        <v>205</v>
      </c>
      <c r="E227" s="1700">
        <f>'12 л. МЕНЮ '!D228</f>
        <v>11.669</v>
      </c>
      <c r="F227" s="894">
        <f>'12 л. МЕНЮ '!E228</f>
        <v>23.655999999999999</v>
      </c>
      <c r="G227" s="1700">
        <f>'12 л. МЕНЮ '!F228</f>
        <v>32.951999999999998</v>
      </c>
      <c r="H227" s="795">
        <f>'12 л. МЕНЮ '!G228</f>
        <v>385.13900000000001</v>
      </c>
      <c r="I227" s="336">
        <v>1.75</v>
      </c>
      <c r="J227" s="336">
        <v>0.08</v>
      </c>
      <c r="K227" s="336">
        <v>0.02</v>
      </c>
      <c r="L227" s="782">
        <v>301.76</v>
      </c>
      <c r="M227" s="234">
        <v>24</v>
      </c>
      <c r="N227" s="234">
        <v>20.95</v>
      </c>
      <c r="O227" s="234">
        <v>49.3</v>
      </c>
      <c r="P227" s="926">
        <v>1.67</v>
      </c>
    </row>
    <row r="228" spans="2:16" ht="12.75" customHeight="1">
      <c r="B228" s="1757" t="str">
        <f>'12 л. МЕНЮ '!I229</f>
        <v>494 / 21</v>
      </c>
      <c r="C228" s="2522" t="str">
        <f>'12 л. МЕНЮ '!B229</f>
        <v xml:space="preserve">Компот из плодов или ягод сушёных </v>
      </c>
      <c r="D228" s="258">
        <f>'12 л. МЕНЮ '!C229</f>
        <v>200</v>
      </c>
      <c r="E228" s="1700">
        <f>'12 л. МЕНЮ '!D229</f>
        <v>0.3</v>
      </c>
      <c r="F228" s="894">
        <f>'12 л. МЕНЮ '!E229</f>
        <v>0.01</v>
      </c>
      <c r="G228" s="1700">
        <f>'12 л. МЕНЮ '!F229</f>
        <v>17.5</v>
      </c>
      <c r="H228" s="795">
        <f>'12 л. МЕНЮ '!G229</f>
        <v>72</v>
      </c>
      <c r="I228" s="2207">
        <v>2.1</v>
      </c>
      <c r="J228" s="234">
        <v>0</v>
      </c>
      <c r="K228" s="234">
        <v>0</v>
      </c>
      <c r="L228" s="234">
        <v>0</v>
      </c>
      <c r="M228" s="234">
        <v>16.36</v>
      </c>
      <c r="N228" s="234">
        <v>10.7</v>
      </c>
      <c r="O228" s="234">
        <v>4.3</v>
      </c>
      <c r="P228" s="926">
        <v>6.2E-2</v>
      </c>
    </row>
    <row r="229" spans="2:16">
      <c r="B229" s="2579" t="str">
        <f>'12 л. МЕНЮ '!I230</f>
        <v>Пром.пр.</v>
      </c>
      <c r="C229" s="247" t="str">
        <f>'12 л. МЕНЮ '!B230</f>
        <v>Хлеб пшеничный</v>
      </c>
      <c r="D229" s="258">
        <f>'12 л. МЕНЮ '!C230</f>
        <v>50</v>
      </c>
      <c r="E229" s="1700">
        <f>'12 л. МЕНЮ '!D230</f>
        <v>1.93</v>
      </c>
      <c r="F229" s="894">
        <f>'12 л. МЕНЮ '!E230</f>
        <v>0.69</v>
      </c>
      <c r="G229" s="1700">
        <f>'12 л. МЕНЮ '!F230</f>
        <v>27.1</v>
      </c>
      <c r="H229" s="795">
        <f>'12 л. МЕНЮ '!G230</f>
        <v>122.29</v>
      </c>
      <c r="I229" s="234">
        <v>0</v>
      </c>
      <c r="J229" s="914">
        <v>0.06</v>
      </c>
      <c r="K229" s="628">
        <v>0.02</v>
      </c>
      <c r="L229" s="782">
        <v>0</v>
      </c>
      <c r="M229" s="342">
        <v>10</v>
      </c>
      <c r="N229" s="234">
        <v>32.5</v>
      </c>
      <c r="O229" s="234">
        <v>7</v>
      </c>
      <c r="P229" s="234">
        <v>5.5E-2</v>
      </c>
    </row>
    <row r="230" spans="2:16" ht="14.25" customHeight="1" thickBot="1">
      <c r="B230" s="2580" t="str">
        <f>'12 л. МЕНЮ '!I231</f>
        <v>Пром.пр.</v>
      </c>
      <c r="C230" s="2150" t="str">
        <f>'12 л. МЕНЮ '!B231</f>
        <v>Хлеб ржаной</v>
      </c>
      <c r="D230" s="374">
        <f>'12 л. МЕНЮ '!C231</f>
        <v>40</v>
      </c>
      <c r="E230" s="1700">
        <f>'12 л. МЕНЮ '!D231</f>
        <v>2.2599999999999998</v>
      </c>
      <c r="F230" s="894">
        <f>'12 л. МЕНЮ '!E231</f>
        <v>0.6</v>
      </c>
      <c r="G230" s="1700">
        <f>'12 л. МЕНЮ '!F231</f>
        <v>16.739999999999998</v>
      </c>
      <c r="H230" s="795">
        <f>'12 л. МЕНЮ '!G231</f>
        <v>81.426000000000002</v>
      </c>
      <c r="I230" s="234">
        <v>0</v>
      </c>
      <c r="J230" s="234">
        <v>0.107</v>
      </c>
      <c r="K230" s="234">
        <v>0.107</v>
      </c>
      <c r="L230" s="587">
        <v>0</v>
      </c>
      <c r="M230" s="342">
        <v>13.2</v>
      </c>
      <c r="N230" s="234">
        <v>93.6</v>
      </c>
      <c r="O230" s="234">
        <v>2.64</v>
      </c>
      <c r="P230" s="234">
        <v>1.7999999999999999E-2</v>
      </c>
    </row>
    <row r="231" spans="2:16" ht="13.5" customHeight="1">
      <c r="B231" s="462" t="s">
        <v>207</v>
      </c>
      <c r="D231" s="2591">
        <f>'12 л. МЕНЮ '!C232</f>
        <v>565</v>
      </c>
      <c r="E231" s="463">
        <f t="shared" ref="E231:P231" si="36">SUM(E226:E230)</f>
        <v>17.291</v>
      </c>
      <c r="F231" s="784">
        <f t="shared" si="36"/>
        <v>25.125000000000004</v>
      </c>
      <c r="G231" s="465">
        <f t="shared" si="36"/>
        <v>98.676999999999992</v>
      </c>
      <c r="H231" s="2044">
        <f t="shared" si="36"/>
        <v>683.68700000000001</v>
      </c>
      <c r="I231" s="236">
        <f t="shared" si="36"/>
        <v>14.709999999999999</v>
      </c>
      <c r="J231" s="236">
        <f t="shared" si="36"/>
        <v>0.26900000000000002</v>
      </c>
      <c r="K231" s="236">
        <f t="shared" si="36"/>
        <v>0.17099999999999999</v>
      </c>
      <c r="L231" s="236">
        <f t="shared" si="36"/>
        <v>301.76</v>
      </c>
      <c r="M231" s="236">
        <f t="shared" si="36"/>
        <v>86.759</v>
      </c>
      <c r="N231" s="789">
        <f t="shared" si="36"/>
        <v>178.06200000000001</v>
      </c>
      <c r="O231" s="236">
        <f t="shared" si="36"/>
        <v>75.337000000000003</v>
      </c>
      <c r="P231" s="610">
        <f t="shared" si="36"/>
        <v>2.6919999999999997</v>
      </c>
    </row>
    <row r="232" spans="2:16" ht="16.5" customHeight="1">
      <c r="B232" s="862"/>
      <c r="C232" s="863" t="s">
        <v>11</v>
      </c>
      <c r="D232" s="1638">
        <v>0.25</v>
      </c>
      <c r="E232" s="976">
        <f t="shared" ref="E232:P232" si="37">(E333/100)*25</f>
        <v>22.5</v>
      </c>
      <c r="F232" s="878">
        <f t="shared" si="37"/>
        <v>23</v>
      </c>
      <c r="G232" s="878">
        <f t="shared" si="37"/>
        <v>95.75</v>
      </c>
      <c r="H232" s="878">
        <f t="shared" si="37"/>
        <v>680</v>
      </c>
      <c r="I232" s="878">
        <f t="shared" si="37"/>
        <v>17.5</v>
      </c>
      <c r="J232" s="878">
        <f t="shared" si="37"/>
        <v>0.35</v>
      </c>
      <c r="K232" s="878">
        <f t="shared" si="37"/>
        <v>0.4</v>
      </c>
      <c r="L232" s="1660">
        <f t="shared" si="37"/>
        <v>225</v>
      </c>
      <c r="M232" s="2620">
        <f t="shared" si="37"/>
        <v>300</v>
      </c>
      <c r="N232" s="2620">
        <f t="shared" si="37"/>
        <v>300</v>
      </c>
      <c r="O232" s="1660">
        <f t="shared" si="37"/>
        <v>75</v>
      </c>
      <c r="P232" s="2170">
        <f t="shared" si="37"/>
        <v>4.5</v>
      </c>
    </row>
    <row r="233" spans="2:16" ht="15" customHeight="1" thickBot="1">
      <c r="B233" s="230"/>
      <c r="C233" s="858" t="s">
        <v>453</v>
      </c>
      <c r="D233" s="900"/>
      <c r="E233" s="881">
        <f>(E231*100/E333)-25</f>
        <v>-5.7877777777777766</v>
      </c>
      <c r="F233" s="882">
        <f>(F231*100/F333)-25</f>
        <v>2.3097826086956559</v>
      </c>
      <c r="G233" s="882">
        <f>(G231*100/G333)-25</f>
        <v>0.76422976501305229</v>
      </c>
      <c r="H233" s="882">
        <f>(H231*100/H333)-25</f>
        <v>0.1355514705882328</v>
      </c>
      <c r="I233" s="882">
        <f>(I231*100/I333)-25</f>
        <v>-3.985714285714284</v>
      </c>
      <c r="J233" s="882">
        <f>(J231*100/J333)-25</f>
        <v>-5.7857142857142847</v>
      </c>
      <c r="K233" s="882">
        <f>(K231*100/K333)-25</f>
        <v>-14.312500000000002</v>
      </c>
      <c r="L233" s="882">
        <f>(L231*100/L333)-25</f>
        <v>8.5288888888888863</v>
      </c>
      <c r="M233" s="882">
        <f>(M231*100/M333)-25</f>
        <v>-17.770083333333332</v>
      </c>
      <c r="N233" s="882">
        <f>(N231*100/N333)-25</f>
        <v>-10.1615</v>
      </c>
      <c r="O233" s="882">
        <f>(O231*100/O333)-25</f>
        <v>0.11233333333333562</v>
      </c>
      <c r="P233" s="893">
        <f>(P231*100/P333)-25</f>
        <v>-10.044444444444444</v>
      </c>
    </row>
    <row r="234" spans="2:16" ht="15" customHeight="1">
      <c r="B234" s="2158"/>
      <c r="C234" s="2157" t="s">
        <v>123</v>
      </c>
      <c r="D234" s="53"/>
      <c r="E234" s="806"/>
      <c r="F234" s="807"/>
      <c r="G234" s="807"/>
      <c r="H234" s="807"/>
      <c r="I234" s="807"/>
      <c r="J234" s="807"/>
      <c r="K234" s="807"/>
      <c r="L234" s="807"/>
      <c r="M234" s="807"/>
      <c r="N234" s="807"/>
      <c r="O234" s="807"/>
      <c r="P234" s="945"/>
    </row>
    <row r="235" spans="2:16">
      <c r="B235" s="2145" t="str">
        <f>'12 л. МЕНЮ '!I236</f>
        <v>54-27з/22</v>
      </c>
      <c r="C235" s="255" t="str">
        <f>'12 л. МЕНЮ '!B236</f>
        <v>Морковь отварная дольками</v>
      </c>
      <c r="D235" s="256">
        <f>'12 л. МЕНЮ '!C236</f>
        <v>60</v>
      </c>
      <c r="E235" s="2109">
        <f>'12 л. МЕНЮ '!D236</f>
        <v>0.82499999999999996</v>
      </c>
      <c r="F235" s="336">
        <f>'12 л. МЕНЮ '!E236</f>
        <v>1.95</v>
      </c>
      <c r="G235" s="345">
        <f>'12 л. МЕНЮ '!F236</f>
        <v>4.125</v>
      </c>
      <c r="H235" s="792">
        <f>'12 л. МЕНЮ '!G236</f>
        <v>37.575000000000003</v>
      </c>
      <c r="I235" s="234">
        <v>1.3125</v>
      </c>
      <c r="J235" s="234">
        <v>0.03</v>
      </c>
      <c r="K235" s="234">
        <v>0.04</v>
      </c>
      <c r="L235" s="234">
        <v>79.260000000000005</v>
      </c>
      <c r="M235" s="234">
        <v>16.350000000000001</v>
      </c>
      <c r="N235" s="234">
        <v>32.25</v>
      </c>
      <c r="O235" s="234">
        <v>21.75</v>
      </c>
      <c r="P235" s="944">
        <v>0.4</v>
      </c>
    </row>
    <row r="236" spans="2:16">
      <c r="B236" s="2596" t="str">
        <f>'12 л. МЕНЮ '!I237</f>
        <v>ТТК/115 / 21</v>
      </c>
      <c r="C236" s="255" t="str">
        <f>'12 л. МЕНЮ '!B237</f>
        <v>Суп  картофельный с клёцками</v>
      </c>
      <c r="D236" s="256">
        <f>'12 л. МЕНЮ '!C237</f>
        <v>250</v>
      </c>
      <c r="E236" s="2109">
        <f>'12 л. МЕНЮ '!D237</f>
        <v>4.25</v>
      </c>
      <c r="F236" s="336">
        <f>'12 л. МЕНЮ '!E237</f>
        <v>4.82</v>
      </c>
      <c r="G236" s="345">
        <f>'12 л. МЕНЮ '!F237</f>
        <v>15.69</v>
      </c>
      <c r="H236" s="792">
        <f>'12 л. МЕНЮ '!G237</f>
        <v>123.14</v>
      </c>
      <c r="I236" s="336">
        <v>4.7</v>
      </c>
      <c r="J236" s="336">
        <v>0.08</v>
      </c>
      <c r="K236" s="336">
        <v>0.08</v>
      </c>
      <c r="L236" s="782">
        <v>138.76</v>
      </c>
      <c r="M236" s="234">
        <v>36.01</v>
      </c>
      <c r="N236" s="234">
        <v>65.13</v>
      </c>
      <c r="O236" s="234">
        <v>18.829999999999998</v>
      </c>
      <c r="P236" s="944">
        <v>0.76</v>
      </c>
    </row>
    <row r="237" spans="2:16">
      <c r="B237" s="2145" t="str">
        <f>'12 л. МЕНЮ '!I238</f>
        <v>341 / 21</v>
      </c>
      <c r="C237" s="255" t="str">
        <f>'12 л. МЕНЮ '!B238</f>
        <v>Котлеты "Пермские"</v>
      </c>
      <c r="D237" s="256">
        <f>'12 л. МЕНЮ '!C238</f>
        <v>100</v>
      </c>
      <c r="E237" s="2109">
        <f>'12 л. МЕНЮ '!D238</f>
        <v>16.826000000000001</v>
      </c>
      <c r="F237" s="336">
        <f>'12 л. МЕНЮ '!E238</f>
        <v>13.811999999999999</v>
      </c>
      <c r="G237" s="345">
        <f>'12 л. МЕНЮ '!F238</f>
        <v>12.750999999999999</v>
      </c>
      <c r="H237" s="792">
        <f>'12 л. МЕНЮ '!G238</f>
        <v>242.50299999999999</v>
      </c>
      <c r="I237" s="336">
        <v>0</v>
      </c>
      <c r="J237" s="931">
        <v>0.114</v>
      </c>
      <c r="K237" s="732">
        <v>0</v>
      </c>
      <c r="L237" s="782">
        <v>47</v>
      </c>
      <c r="M237" s="234">
        <v>50</v>
      </c>
      <c r="N237" s="234">
        <v>170</v>
      </c>
      <c r="O237" s="234">
        <v>23</v>
      </c>
      <c r="P237" s="944">
        <v>2.67</v>
      </c>
    </row>
    <row r="238" spans="2:16">
      <c r="B238" s="2145" t="str">
        <f>'12 л. МЕНЮ '!I239</f>
        <v>127 / 17</v>
      </c>
      <c r="C238" s="255" t="str">
        <f>'12 л. МЕНЮ '!B239</f>
        <v>Картофель в молоке</v>
      </c>
      <c r="D238" s="256">
        <f>'12 л. МЕНЮ '!C239</f>
        <v>180</v>
      </c>
      <c r="E238" s="2109">
        <f>'12 л. МЕНЮ '!D239</f>
        <v>3.9239999999999999</v>
      </c>
      <c r="F238" s="336">
        <f>'12 л. МЕНЮ '!E239</f>
        <v>6.9359999999999999</v>
      </c>
      <c r="G238" s="345">
        <f>'12 л. МЕНЮ '!F239</f>
        <v>27.6</v>
      </c>
      <c r="H238" s="792">
        <f>'12 л. МЕНЮ '!G239</f>
        <v>178.34399999999999</v>
      </c>
      <c r="I238" s="336">
        <v>10.210000000000001</v>
      </c>
      <c r="J238" s="336">
        <v>0.17</v>
      </c>
      <c r="K238" s="336">
        <v>0.18</v>
      </c>
      <c r="L238" s="783">
        <v>39.6</v>
      </c>
      <c r="M238" s="234">
        <v>75.239999999999995</v>
      </c>
      <c r="N238" s="234">
        <v>96.24</v>
      </c>
      <c r="O238" s="336">
        <v>3.12</v>
      </c>
      <c r="P238" s="944">
        <v>0.4</v>
      </c>
    </row>
    <row r="239" spans="2:16">
      <c r="B239" s="2145" t="str">
        <f>'12 л. МЕНЮ '!I240</f>
        <v>501/ 21</v>
      </c>
      <c r="C239" s="255" t="str">
        <f>'12 л. МЕНЮ '!B240</f>
        <v>Сок фруктовый (яблочный)</v>
      </c>
      <c r="D239" s="256">
        <f>'12 л. МЕНЮ '!C240</f>
        <v>200</v>
      </c>
      <c r="E239" s="2109">
        <f>'12 л. МЕНЮ '!D240</f>
        <v>1</v>
      </c>
      <c r="F239" s="336">
        <f>'12 л. МЕНЮ '!E240</f>
        <v>0.2</v>
      </c>
      <c r="G239" s="345">
        <f>'12 л. МЕНЮ '!F240</f>
        <v>20.2</v>
      </c>
      <c r="H239" s="792">
        <f>'12 л. МЕНЮ '!G240</f>
        <v>86</v>
      </c>
      <c r="I239" s="336">
        <v>4</v>
      </c>
      <c r="J239" s="336">
        <v>0.02</v>
      </c>
      <c r="K239" s="336">
        <v>0.02</v>
      </c>
      <c r="L239" s="782">
        <v>0</v>
      </c>
      <c r="M239" s="342">
        <v>14</v>
      </c>
      <c r="N239" s="234">
        <v>14</v>
      </c>
      <c r="O239" s="336">
        <v>8</v>
      </c>
      <c r="P239" s="234">
        <v>0.28000000000000003</v>
      </c>
    </row>
    <row r="240" spans="2:16">
      <c r="B240" s="2145" t="str">
        <f>'12 л. МЕНЮ '!I241</f>
        <v>Пром.пр.</v>
      </c>
      <c r="C240" s="255" t="str">
        <f>'12 л. МЕНЮ '!B241</f>
        <v>Хлеб пшеничный</v>
      </c>
      <c r="D240" s="256">
        <f>'12 л. МЕНЮ '!C241</f>
        <v>60</v>
      </c>
      <c r="E240" s="2109">
        <f>'12 л. МЕНЮ '!D241</f>
        <v>2.31</v>
      </c>
      <c r="F240" s="336">
        <f>'12 л. МЕНЮ '!E241</f>
        <v>0.82</v>
      </c>
      <c r="G240" s="345">
        <f>'12 л. МЕНЮ '!F241</f>
        <v>32.520000000000003</v>
      </c>
      <c r="H240" s="792">
        <f>'12 л. МЕНЮ '!G241</f>
        <v>146.75</v>
      </c>
      <c r="I240" s="234">
        <v>0</v>
      </c>
      <c r="J240" s="914">
        <v>7.1999999999999995E-2</v>
      </c>
      <c r="K240" s="628">
        <v>2.4E-2</v>
      </c>
      <c r="L240" s="782">
        <v>0</v>
      </c>
      <c r="M240" s="342">
        <v>12</v>
      </c>
      <c r="N240" s="234">
        <v>39</v>
      </c>
      <c r="O240" s="234">
        <v>8.4</v>
      </c>
      <c r="P240" s="234">
        <v>6.6000000000000003E-2</v>
      </c>
    </row>
    <row r="241" spans="1:16">
      <c r="B241" s="2145" t="str">
        <f>'12 л. МЕНЮ '!I242</f>
        <v>Пром.пр.</v>
      </c>
      <c r="C241" s="255" t="str">
        <f>'12 л. МЕНЮ '!B242</f>
        <v>Хлеб ржаной</v>
      </c>
      <c r="D241" s="256">
        <f>'12 л. МЕНЮ '!C242</f>
        <v>40</v>
      </c>
      <c r="E241" s="2109">
        <f>'12 л. МЕНЮ '!D242</f>
        <v>2.2599999999999998</v>
      </c>
      <c r="F241" s="336">
        <f>'12 л. МЕНЮ '!E242</f>
        <v>0.6</v>
      </c>
      <c r="G241" s="345">
        <f>'12 л. МЕНЮ '!F242</f>
        <v>16.739999999999998</v>
      </c>
      <c r="H241" s="792">
        <f>'12 л. МЕНЮ '!G242</f>
        <v>81.426000000000002</v>
      </c>
      <c r="I241" s="234">
        <v>0</v>
      </c>
      <c r="J241" s="234">
        <v>0.107</v>
      </c>
      <c r="K241" s="234">
        <v>0.107</v>
      </c>
      <c r="L241" s="782">
        <v>0</v>
      </c>
      <c r="M241" s="342">
        <v>13.2</v>
      </c>
      <c r="N241" s="234">
        <v>93.6</v>
      </c>
      <c r="O241" s="234">
        <v>2.64</v>
      </c>
      <c r="P241" s="234">
        <v>1.7999999999999999E-2</v>
      </c>
    </row>
    <row r="242" spans="1:16" ht="15" thickBot="1">
      <c r="B242" s="2580" t="str">
        <f>'12 л. МЕНЮ '!I243</f>
        <v xml:space="preserve">338 / 17 </v>
      </c>
      <c r="C242" s="190" t="str">
        <f>'12 л. МЕНЮ '!B243</f>
        <v>Плоды свежие ( яблоко)</v>
      </c>
      <c r="D242" s="374">
        <f>'12 л. МЕНЮ '!C243</f>
        <v>120</v>
      </c>
      <c r="E242" s="2109">
        <f>'12 л. МЕНЮ '!D243</f>
        <v>0.48</v>
      </c>
      <c r="F242" s="336">
        <f>'12 л. МЕНЮ '!E243</f>
        <v>0.48</v>
      </c>
      <c r="G242" s="345">
        <f>'12 л. МЕНЮ '!F243</f>
        <v>11.76</v>
      </c>
      <c r="H242" s="792">
        <f>'12 л. МЕНЮ '!G243</f>
        <v>53.28</v>
      </c>
      <c r="I242" s="348">
        <v>12</v>
      </c>
      <c r="J242" s="941">
        <v>3.5999999999999997E-2</v>
      </c>
      <c r="K242" s="942">
        <v>2.4E-2</v>
      </c>
      <c r="L242" s="871">
        <v>0</v>
      </c>
      <c r="M242" s="2046">
        <v>19.2</v>
      </c>
      <c r="N242" s="333">
        <v>13.2</v>
      </c>
      <c r="O242" s="2379">
        <v>10.8</v>
      </c>
      <c r="P242" s="333">
        <v>2.64</v>
      </c>
    </row>
    <row r="243" spans="1:16">
      <c r="B243" s="2597" t="s">
        <v>194</v>
      </c>
      <c r="C243" s="2598"/>
      <c r="D243" s="2599">
        <f>'12 л. МЕНЮ '!C244</f>
        <v>1010</v>
      </c>
      <c r="E243" s="147">
        <f t="shared" ref="E243:P243" si="38">SUM(E235:E242)</f>
        <v>31.874999999999996</v>
      </c>
      <c r="F243" s="805">
        <f t="shared" si="38"/>
        <v>29.618000000000002</v>
      </c>
      <c r="G243" s="805">
        <f t="shared" si="38"/>
        <v>141.386</v>
      </c>
      <c r="H243" s="236">
        <f t="shared" si="38"/>
        <v>949.01799999999992</v>
      </c>
      <c r="I243" s="236">
        <f t="shared" si="38"/>
        <v>32.222499999999997</v>
      </c>
      <c r="J243" s="236">
        <f t="shared" si="38"/>
        <v>0.62900000000000011</v>
      </c>
      <c r="K243" s="236">
        <f t="shared" si="38"/>
        <v>0.47500000000000003</v>
      </c>
      <c r="L243" s="236">
        <f t="shared" si="38"/>
        <v>304.62</v>
      </c>
      <c r="M243" s="789">
        <f t="shared" si="38"/>
        <v>235.99999999999997</v>
      </c>
      <c r="N243" s="789">
        <f t="shared" si="38"/>
        <v>523.42000000000007</v>
      </c>
      <c r="O243" s="236">
        <f t="shared" si="38"/>
        <v>96.54</v>
      </c>
      <c r="P243" s="610">
        <f t="shared" si="38"/>
        <v>7.234</v>
      </c>
    </row>
    <row r="244" spans="1:16">
      <c r="B244" s="174"/>
      <c r="C244" s="2159" t="s">
        <v>11</v>
      </c>
      <c r="D244" s="1638">
        <v>0.35</v>
      </c>
      <c r="E244" s="976">
        <f t="shared" ref="E244:P244" si="39">(E333/100)*35</f>
        <v>31.5</v>
      </c>
      <c r="F244" s="878">
        <f t="shared" si="39"/>
        <v>32.200000000000003</v>
      </c>
      <c r="G244" s="878">
        <f t="shared" si="39"/>
        <v>134.05000000000001</v>
      </c>
      <c r="H244" s="878">
        <f t="shared" si="39"/>
        <v>952</v>
      </c>
      <c r="I244" s="878">
        <f t="shared" si="39"/>
        <v>24.5</v>
      </c>
      <c r="J244" s="878">
        <f t="shared" si="39"/>
        <v>0.48999999999999994</v>
      </c>
      <c r="K244" s="878">
        <f t="shared" si="39"/>
        <v>0.56000000000000005</v>
      </c>
      <c r="L244" s="1660">
        <f t="shared" si="39"/>
        <v>315</v>
      </c>
      <c r="M244" s="2620">
        <f t="shared" si="39"/>
        <v>420</v>
      </c>
      <c r="N244" s="2620">
        <f t="shared" si="39"/>
        <v>420</v>
      </c>
      <c r="O244" s="2620">
        <f t="shared" si="39"/>
        <v>105</v>
      </c>
      <c r="P244" s="2170">
        <f t="shared" si="39"/>
        <v>6.3</v>
      </c>
    </row>
    <row r="245" spans="1:16" ht="15" thickBot="1">
      <c r="B245" s="230"/>
      <c r="C245" s="858" t="s">
        <v>453</v>
      </c>
      <c r="D245" s="900"/>
      <c r="E245" s="881">
        <f>(E243*100/E333)-35</f>
        <v>0.4166666666666643</v>
      </c>
      <c r="F245" s="882">
        <f>(F243*100/F333)-35</f>
        <v>-2.8065217391304316</v>
      </c>
      <c r="G245" s="882">
        <f>(G243*100/G333)-35</f>
        <v>1.9154046997389074</v>
      </c>
      <c r="H245" s="882">
        <f>(H243*100/H333)-35</f>
        <v>-0.10963235294118334</v>
      </c>
      <c r="I245" s="882">
        <f>(I243*100/I333)-35</f>
        <v>11.032142857142851</v>
      </c>
      <c r="J245" s="882">
        <f>(J243*100/J333)-35</f>
        <v>9.9285714285714377</v>
      </c>
      <c r="K245" s="882">
        <f>(K243*100/K333)-35</f>
        <v>-5.3125</v>
      </c>
      <c r="L245" s="882">
        <f>(L243*100/L333)-35</f>
        <v>-1.153333333333336</v>
      </c>
      <c r="M245" s="882">
        <f>(M243*100/M333)-35</f>
        <v>-15.333333333333336</v>
      </c>
      <c r="N245" s="882">
        <f>(N243*100/N333)-35</f>
        <v>8.6183333333333394</v>
      </c>
      <c r="O245" s="882">
        <f>(O243*100/O333)-35</f>
        <v>-2.8200000000000003</v>
      </c>
      <c r="P245" s="893">
        <f>(P243*100/P333)-35</f>
        <v>5.18888888888889</v>
      </c>
    </row>
    <row r="246" spans="1:16">
      <c r="B246" s="758"/>
      <c r="C246" s="573" t="s">
        <v>238</v>
      </c>
      <c r="D246" s="53"/>
      <c r="E246" s="1621"/>
      <c r="F246" s="799"/>
      <c r="G246" s="799"/>
      <c r="H246" s="799"/>
      <c r="I246" s="799"/>
      <c r="J246" s="799"/>
      <c r="K246" s="799"/>
      <c r="L246" s="799"/>
      <c r="M246" s="799"/>
      <c r="N246" s="799"/>
      <c r="O246" s="799"/>
      <c r="P246" s="744"/>
    </row>
    <row r="247" spans="1:16">
      <c r="B247" s="946" t="str">
        <f>'12 л. МЕНЮ '!I248</f>
        <v>54-3гн/22</v>
      </c>
      <c r="C247" s="233" t="str">
        <f>'12 л. МЕНЮ '!B248</f>
        <v>Чай с лимоном и сахаром</v>
      </c>
      <c r="D247" s="256">
        <f>'12 л. МЕНЮ '!C248</f>
        <v>200</v>
      </c>
      <c r="E247" s="220">
        <f>'12 л. МЕНЮ '!D248</f>
        <v>0.3</v>
      </c>
      <c r="F247" s="336">
        <f>'12 л. МЕНЮ '!E248</f>
        <v>0</v>
      </c>
      <c r="G247" s="336">
        <f>'12 л. МЕНЮ '!F248</f>
        <v>6.7</v>
      </c>
      <c r="H247" s="782">
        <f>'12 л. МЕНЮ '!G248</f>
        <v>27.9</v>
      </c>
      <c r="I247" s="336">
        <v>1.1599999999999999</v>
      </c>
      <c r="J247" s="336">
        <v>0</v>
      </c>
      <c r="K247" s="336">
        <v>0.01</v>
      </c>
      <c r="L247" s="782">
        <v>0.38</v>
      </c>
      <c r="M247" s="234">
        <v>6.9</v>
      </c>
      <c r="N247" s="234">
        <v>8.5</v>
      </c>
      <c r="O247" s="234">
        <v>4.5999999999999996</v>
      </c>
      <c r="P247" s="926">
        <v>0.77</v>
      </c>
    </row>
    <row r="248" spans="1:16" ht="18.75" customHeight="1">
      <c r="B248" s="946" t="str">
        <f>'12 л. МЕНЮ '!I249</f>
        <v>301 /21</v>
      </c>
      <c r="C248" s="233" t="str">
        <f>'12 л. МЕНЮ '!B249</f>
        <v>Рыба запечённая с яйцом</v>
      </c>
      <c r="D248" s="256">
        <f>'12 л. МЕНЮ '!C249</f>
        <v>115</v>
      </c>
      <c r="E248" s="2109">
        <f>'12 л. МЕНЮ '!D249</f>
        <v>0.80500000000000005</v>
      </c>
      <c r="F248" s="345">
        <f>'12 л. МЕНЮ '!E249</f>
        <v>4.4349999999999996</v>
      </c>
      <c r="G248" s="345">
        <f>'12 л. МЕНЮ '!F249</f>
        <v>9.7750000000000004</v>
      </c>
      <c r="H248" s="782">
        <f>'12 л. МЕНЮ '!G249</f>
        <v>118.3</v>
      </c>
      <c r="I248" s="336">
        <v>1.04</v>
      </c>
      <c r="J248" s="336">
        <v>0.08</v>
      </c>
      <c r="K248" s="349">
        <v>0.13</v>
      </c>
      <c r="L248" s="587">
        <v>37.840000000000003</v>
      </c>
      <c r="M248" s="234">
        <v>37.72</v>
      </c>
      <c r="N248" s="234">
        <v>159.51</v>
      </c>
      <c r="O248" s="929">
        <v>22.2</v>
      </c>
      <c r="P248" s="926">
        <v>1</v>
      </c>
    </row>
    <row r="249" spans="1:16">
      <c r="B249" s="946" t="str">
        <f>'12 л. МЕНЮ '!I250</f>
        <v>Пром.пр.</v>
      </c>
      <c r="C249" s="233" t="str">
        <f>'12 л. МЕНЮ '!B250</f>
        <v>Кондитерские изделия ( Печенье )</v>
      </c>
      <c r="D249" s="256">
        <f>'12 л. МЕНЮ '!C250</f>
        <v>20</v>
      </c>
      <c r="E249" s="220">
        <f>'12 л. МЕНЮ '!D250</f>
        <v>1.1399999999999999</v>
      </c>
      <c r="F249" s="336">
        <f>'12 л. МЕНЮ '!E250</f>
        <v>1.069</v>
      </c>
      <c r="G249" s="336">
        <f>'12 л. МЕНЮ '!F250</f>
        <v>8.5449999999999999</v>
      </c>
      <c r="H249" s="782">
        <f>'12 л. МЕНЮ '!G250</f>
        <v>67.027000000000001</v>
      </c>
      <c r="I249" s="1738">
        <v>0</v>
      </c>
      <c r="J249" s="628">
        <v>1.4999999999999999E-2</v>
      </c>
      <c r="K249" s="628">
        <v>0.01</v>
      </c>
      <c r="L249" s="782">
        <v>1.5</v>
      </c>
      <c r="M249" s="1738">
        <v>4.3499999999999996</v>
      </c>
      <c r="N249" s="1738">
        <v>0</v>
      </c>
      <c r="O249" s="1738">
        <v>0.3</v>
      </c>
      <c r="P249" s="628">
        <v>3.15E-2</v>
      </c>
    </row>
    <row r="250" spans="1:16" ht="15" thickBot="1">
      <c r="B250" s="949" t="str">
        <f>'12 л. МЕНЮ '!I251</f>
        <v>Пром.пр.</v>
      </c>
      <c r="C250" s="190" t="str">
        <f>'12 л. МЕНЮ '!B251</f>
        <v>Хлеб ржаной</v>
      </c>
      <c r="D250" s="374">
        <f>'12 л. МЕНЮ '!C251</f>
        <v>30</v>
      </c>
      <c r="E250" s="220">
        <f>'12 л. МЕНЮ '!D251</f>
        <v>1.6950000000000001</v>
      </c>
      <c r="F250" s="336">
        <f>'12 л. МЕНЮ '!E251</f>
        <v>0.45</v>
      </c>
      <c r="G250" s="336">
        <f>'12 л. МЕНЮ '!F251</f>
        <v>12.56</v>
      </c>
      <c r="H250" s="782">
        <f>'12 л. МЕНЮ '!G251</f>
        <v>61.07</v>
      </c>
      <c r="I250" s="347">
        <v>0</v>
      </c>
      <c r="J250" s="347">
        <v>0.08</v>
      </c>
      <c r="K250" s="347">
        <v>0.08</v>
      </c>
      <c r="L250" s="871">
        <v>0</v>
      </c>
      <c r="M250" s="2456">
        <v>9.9</v>
      </c>
      <c r="N250" s="894">
        <v>70</v>
      </c>
      <c r="O250" s="347">
        <v>2</v>
      </c>
      <c r="P250" s="2118">
        <v>0.01</v>
      </c>
    </row>
    <row r="251" spans="1:16" ht="14.25" customHeight="1">
      <c r="B251" s="462" t="s">
        <v>247</v>
      </c>
      <c r="C251" s="808"/>
      <c r="D251" s="2599">
        <f>'12 л. МЕНЮ '!C252</f>
        <v>365</v>
      </c>
      <c r="E251" s="147">
        <f>SUM(E247:E250)</f>
        <v>3.9400000000000004</v>
      </c>
      <c r="F251" s="805">
        <f t="shared" ref="F251:P251" si="40">SUM(F247:F250)</f>
        <v>5.9539999999999997</v>
      </c>
      <c r="G251" s="2161">
        <f t="shared" si="40"/>
        <v>37.580000000000005</v>
      </c>
      <c r="H251" s="2164">
        <f t="shared" si="40"/>
        <v>274.29699999999997</v>
      </c>
      <c r="I251" s="805">
        <f t="shared" si="40"/>
        <v>2.2000000000000002</v>
      </c>
      <c r="J251" s="236">
        <f t="shared" si="40"/>
        <v>0.17499999999999999</v>
      </c>
      <c r="K251" s="805">
        <f t="shared" si="40"/>
        <v>0.23000000000000004</v>
      </c>
      <c r="L251" s="805">
        <f t="shared" si="40"/>
        <v>39.720000000000006</v>
      </c>
      <c r="M251" s="236">
        <f t="shared" si="40"/>
        <v>58.87</v>
      </c>
      <c r="N251" s="789">
        <f t="shared" si="40"/>
        <v>238.01</v>
      </c>
      <c r="O251" s="236">
        <f t="shared" si="40"/>
        <v>29.099999999999998</v>
      </c>
      <c r="P251" s="610">
        <f t="shared" si="40"/>
        <v>1.8115000000000001</v>
      </c>
    </row>
    <row r="252" spans="1:16" ht="13.5" customHeight="1">
      <c r="B252" s="862"/>
      <c r="C252" s="863" t="s">
        <v>11</v>
      </c>
      <c r="D252" s="1638">
        <v>0.1</v>
      </c>
      <c r="E252" s="976">
        <f t="shared" ref="E252:P252" si="41">(E333/100)*10</f>
        <v>9</v>
      </c>
      <c r="F252" s="878">
        <f t="shared" si="41"/>
        <v>9.2000000000000011</v>
      </c>
      <c r="G252" s="878">
        <f t="shared" si="41"/>
        <v>38.299999999999997</v>
      </c>
      <c r="H252" s="878">
        <f t="shared" si="41"/>
        <v>272</v>
      </c>
      <c r="I252" s="878">
        <f t="shared" si="41"/>
        <v>7</v>
      </c>
      <c r="J252" s="878">
        <f t="shared" si="41"/>
        <v>0.13999999999999999</v>
      </c>
      <c r="K252" s="878">
        <f t="shared" si="41"/>
        <v>0.16</v>
      </c>
      <c r="L252" s="878">
        <f t="shared" si="41"/>
        <v>90</v>
      </c>
      <c r="M252" s="2620">
        <f t="shared" si="41"/>
        <v>120</v>
      </c>
      <c r="N252" s="2620">
        <f t="shared" si="41"/>
        <v>120</v>
      </c>
      <c r="O252" s="1660">
        <f t="shared" si="41"/>
        <v>30</v>
      </c>
      <c r="P252" s="2170">
        <f t="shared" si="41"/>
        <v>1.7999999999999998</v>
      </c>
    </row>
    <row r="253" spans="1:16" ht="15" thickBot="1">
      <c r="B253" s="230"/>
      <c r="C253" s="858" t="s">
        <v>453</v>
      </c>
      <c r="D253" s="900"/>
      <c r="E253" s="881">
        <f>(E251*100/E333)-10</f>
        <v>-5.6222222222222218</v>
      </c>
      <c r="F253" s="882">
        <f>(F251*100/F333)-10</f>
        <v>-3.5282608695652176</v>
      </c>
      <c r="G253" s="882">
        <f>(G251*100/G333)-10</f>
        <v>-0.18798955613576851</v>
      </c>
      <c r="H253" s="882">
        <f>(H251*100/H333)-10</f>
        <v>8.4448529411764284E-2</v>
      </c>
      <c r="I253" s="882">
        <f>(I251*100/I333)-10</f>
        <v>-6.8571428571428568</v>
      </c>
      <c r="J253" s="882">
        <f>(J251*100/J333)-10</f>
        <v>2.5</v>
      </c>
      <c r="K253" s="882">
        <f>(K251*100/K333)-10</f>
        <v>4.3750000000000018</v>
      </c>
      <c r="L253" s="882">
        <f>(L251*100/L333)-10</f>
        <v>-5.586666666666666</v>
      </c>
      <c r="M253" s="882">
        <f>(M251*100/M333)-10</f>
        <v>-5.0941666666666663</v>
      </c>
      <c r="N253" s="882">
        <f>(N251*100/N333)-10</f>
        <v>9.8341666666666683</v>
      </c>
      <c r="O253" s="882">
        <f>(O251*100/O333)-10</f>
        <v>-0.30000000000000071</v>
      </c>
      <c r="P253" s="893">
        <f>(P251*100/P333)-10</f>
        <v>6.3888888888889994E-2</v>
      </c>
    </row>
    <row r="254" spans="1:16">
      <c r="I254" s="852"/>
      <c r="J254" s="852"/>
      <c r="K254" s="852"/>
      <c r="L254" s="852"/>
      <c r="M254" s="852"/>
      <c r="N254" s="852"/>
      <c r="O254" s="852"/>
      <c r="P254" s="852"/>
    </row>
    <row r="255" spans="1:16" ht="15" thickBot="1"/>
    <row r="256" spans="1:16">
      <c r="A256" s="9"/>
      <c r="B256" s="706"/>
      <c r="C256" s="36" t="s">
        <v>302</v>
      </c>
      <c r="D256" s="37"/>
      <c r="E256" s="147">
        <f t="shared" ref="E256:P256" si="42">E231+E243</f>
        <v>49.165999999999997</v>
      </c>
      <c r="F256" s="236">
        <f t="shared" si="42"/>
        <v>54.743000000000009</v>
      </c>
      <c r="G256" s="236">
        <f t="shared" si="42"/>
        <v>240.06299999999999</v>
      </c>
      <c r="H256" s="236">
        <f t="shared" si="42"/>
        <v>1632.7049999999999</v>
      </c>
      <c r="I256" s="236">
        <f t="shared" si="42"/>
        <v>46.932499999999997</v>
      </c>
      <c r="J256" s="236">
        <f t="shared" si="42"/>
        <v>0.89800000000000013</v>
      </c>
      <c r="K256" s="236">
        <f t="shared" si="42"/>
        <v>0.64600000000000002</v>
      </c>
      <c r="L256" s="789">
        <f t="shared" si="42"/>
        <v>606.38</v>
      </c>
      <c r="M256" s="789">
        <f t="shared" si="42"/>
        <v>322.75899999999996</v>
      </c>
      <c r="N256" s="2134">
        <f t="shared" si="42"/>
        <v>701.48200000000008</v>
      </c>
      <c r="O256" s="789">
        <f t="shared" si="42"/>
        <v>171.87700000000001</v>
      </c>
      <c r="P256" s="708">
        <f t="shared" si="42"/>
        <v>9.9260000000000002</v>
      </c>
    </row>
    <row r="257" spans="2:16">
      <c r="B257" s="420"/>
      <c r="C257" s="754" t="s">
        <v>11</v>
      </c>
      <c r="D257" s="1638">
        <v>0.6</v>
      </c>
      <c r="E257" s="976">
        <f t="shared" ref="E257:P257" si="43">(E333/100)*60</f>
        <v>54</v>
      </c>
      <c r="F257" s="878">
        <f t="shared" si="43"/>
        <v>55.2</v>
      </c>
      <c r="G257" s="878">
        <f t="shared" si="43"/>
        <v>229.8</v>
      </c>
      <c r="H257" s="878">
        <f t="shared" si="43"/>
        <v>1632</v>
      </c>
      <c r="I257" s="878">
        <f t="shared" si="43"/>
        <v>42</v>
      </c>
      <c r="J257" s="878">
        <f t="shared" si="43"/>
        <v>0.83999999999999986</v>
      </c>
      <c r="K257" s="878">
        <f t="shared" si="43"/>
        <v>0.96</v>
      </c>
      <c r="L257" s="1660">
        <f t="shared" si="43"/>
        <v>540</v>
      </c>
      <c r="M257" s="2620">
        <f t="shared" si="43"/>
        <v>720</v>
      </c>
      <c r="N257" s="2620">
        <f t="shared" si="43"/>
        <v>720</v>
      </c>
      <c r="O257" s="2620">
        <f t="shared" si="43"/>
        <v>180</v>
      </c>
      <c r="P257" s="2170">
        <f t="shared" si="43"/>
        <v>10.799999999999999</v>
      </c>
    </row>
    <row r="258" spans="2:16" ht="15" thickBot="1">
      <c r="B258" s="230"/>
      <c r="C258" s="858" t="s">
        <v>453</v>
      </c>
      <c r="D258" s="900"/>
      <c r="E258" s="881">
        <f>(E256*100/E333)-60</f>
        <v>-5.3711111111111194</v>
      </c>
      <c r="F258" s="882">
        <f>(F256*100/F333)-60</f>
        <v>-0.49673913043476858</v>
      </c>
      <c r="G258" s="882">
        <f>(G256*100/G333)-60</f>
        <v>2.6796344647519561</v>
      </c>
      <c r="H258" s="882">
        <f>(H256*100/H333)-60</f>
        <v>2.5919117647056567E-2</v>
      </c>
      <c r="I258" s="882">
        <f>(I256*100/I333)-60</f>
        <v>7.0464285714285779</v>
      </c>
      <c r="J258" s="882">
        <f>(J256*100/J333)-60</f>
        <v>4.142857142857153</v>
      </c>
      <c r="K258" s="882">
        <f>(K256*100/K333)-60</f>
        <v>-19.625</v>
      </c>
      <c r="L258" s="882">
        <f>(L256*100/L333)-60</f>
        <v>7.3755555555555503</v>
      </c>
      <c r="M258" s="882">
        <f>(M256*100/M333)-60</f>
        <v>-33.103416666666675</v>
      </c>
      <c r="N258" s="882">
        <f>(N256*100/N333)-60</f>
        <v>-1.5431666666666572</v>
      </c>
      <c r="O258" s="882">
        <f>(O256*100/O333)-60</f>
        <v>-2.7076666666666611</v>
      </c>
      <c r="P258" s="893">
        <f>(P256*100/P333)-60</f>
        <v>-4.8555555555555543</v>
      </c>
    </row>
    <row r="259" spans="2:16" ht="15" thickBot="1"/>
    <row r="260" spans="2:16">
      <c r="B260" s="706"/>
      <c r="C260" s="36" t="s">
        <v>301</v>
      </c>
      <c r="D260" s="37"/>
      <c r="E260" s="147">
        <f t="shared" ref="E260:P260" si="44">E243+E251</f>
        <v>35.814999999999998</v>
      </c>
      <c r="F260" s="236">
        <f t="shared" si="44"/>
        <v>35.572000000000003</v>
      </c>
      <c r="G260" s="236">
        <f t="shared" si="44"/>
        <v>178.96600000000001</v>
      </c>
      <c r="H260" s="236">
        <f t="shared" si="44"/>
        <v>1223.3149999999998</v>
      </c>
      <c r="I260" s="236">
        <f t="shared" si="44"/>
        <v>34.422499999999999</v>
      </c>
      <c r="J260" s="236">
        <f t="shared" si="44"/>
        <v>0.80400000000000005</v>
      </c>
      <c r="K260" s="236">
        <f t="shared" si="44"/>
        <v>0.70500000000000007</v>
      </c>
      <c r="L260" s="789">
        <f t="shared" si="44"/>
        <v>344.34000000000003</v>
      </c>
      <c r="M260" s="789">
        <f t="shared" si="44"/>
        <v>294.86999999999995</v>
      </c>
      <c r="N260" s="2134">
        <f t="shared" si="44"/>
        <v>761.43000000000006</v>
      </c>
      <c r="O260" s="789">
        <f t="shared" si="44"/>
        <v>125.64</v>
      </c>
      <c r="P260" s="708">
        <f t="shared" si="44"/>
        <v>9.0455000000000005</v>
      </c>
    </row>
    <row r="261" spans="2:16">
      <c r="B261" s="420"/>
      <c r="C261" s="754" t="s">
        <v>11</v>
      </c>
      <c r="D261" s="1638">
        <v>0.45</v>
      </c>
      <c r="E261" s="976">
        <f t="shared" ref="E261:P261" si="45">(E333/100)*45</f>
        <v>40.5</v>
      </c>
      <c r="F261" s="878">
        <f t="shared" si="45"/>
        <v>41.4</v>
      </c>
      <c r="G261" s="878">
        <f t="shared" si="45"/>
        <v>172.35</v>
      </c>
      <c r="H261" s="878">
        <f t="shared" si="45"/>
        <v>1224</v>
      </c>
      <c r="I261" s="878">
        <f t="shared" si="45"/>
        <v>31.499999999999996</v>
      </c>
      <c r="J261" s="878">
        <f t="shared" si="45"/>
        <v>0.62999999999999989</v>
      </c>
      <c r="K261" s="878">
        <f t="shared" si="45"/>
        <v>0.72</v>
      </c>
      <c r="L261" s="1660">
        <f t="shared" si="45"/>
        <v>405</v>
      </c>
      <c r="M261" s="2620">
        <f t="shared" si="45"/>
        <v>540</v>
      </c>
      <c r="N261" s="2620">
        <f t="shared" si="45"/>
        <v>540</v>
      </c>
      <c r="O261" s="2620">
        <f t="shared" si="45"/>
        <v>135</v>
      </c>
      <c r="P261" s="2170">
        <f t="shared" si="45"/>
        <v>8.1</v>
      </c>
    </row>
    <row r="262" spans="2:16" ht="15" thickBot="1">
      <c r="B262" s="230"/>
      <c r="C262" s="858" t="s">
        <v>453</v>
      </c>
      <c r="D262" s="900"/>
      <c r="E262" s="881">
        <f>(E260*100/E333)-45</f>
        <v>-5.2055555555555557</v>
      </c>
      <c r="F262" s="882">
        <f>(F260*100/F333)-45</f>
        <v>-6.3347826086956474</v>
      </c>
      <c r="G262" s="882">
        <f>(G260*100/G333)-45</f>
        <v>1.7274151436031389</v>
      </c>
      <c r="H262" s="882">
        <f>(H260*100/H333)-45</f>
        <v>-2.5183823529417282E-2</v>
      </c>
      <c r="I262" s="882">
        <f>(I260*100/I333)-45</f>
        <v>4.1749999999999972</v>
      </c>
      <c r="J262" s="882">
        <f>(J260*100/J333)-45</f>
        <v>12.428571428571438</v>
      </c>
      <c r="K262" s="882">
        <f>(K260*100/K333)-45</f>
        <v>-0.9375</v>
      </c>
      <c r="L262" s="882">
        <f>(L260*100/L333)-45</f>
        <v>-6.740000000000002</v>
      </c>
      <c r="M262" s="882">
        <f>(M260*100/M333)-45</f>
        <v>-20.427500000000002</v>
      </c>
      <c r="N262" s="882">
        <f>(N260*100/N333)-45</f>
        <v>18.452500000000001</v>
      </c>
      <c r="O262" s="882">
        <f>(O260*100/O333)-45</f>
        <v>-3.1199999999999974</v>
      </c>
      <c r="P262" s="893">
        <f>(P260*100/P333)-45</f>
        <v>5.25277777777778</v>
      </c>
    </row>
    <row r="263" spans="2:16" ht="15" thickBot="1">
      <c r="K263"/>
      <c r="P263"/>
    </row>
    <row r="264" spans="2:16">
      <c r="B264" s="861" t="s">
        <v>335</v>
      </c>
      <c r="C264" s="36"/>
      <c r="D264" s="37"/>
      <c r="E264" s="897">
        <f t="shared" ref="E264:P264" si="46">E231+E243+E251</f>
        <v>53.105999999999995</v>
      </c>
      <c r="F264" s="812">
        <f t="shared" si="46"/>
        <v>60.69700000000001</v>
      </c>
      <c r="G264" s="812">
        <f t="shared" si="46"/>
        <v>277.64299999999997</v>
      </c>
      <c r="H264" s="812">
        <f t="shared" si="46"/>
        <v>1907.002</v>
      </c>
      <c r="I264" s="812">
        <f t="shared" si="46"/>
        <v>49.1325</v>
      </c>
      <c r="J264" s="812">
        <f t="shared" si="46"/>
        <v>1.0730000000000002</v>
      </c>
      <c r="K264" s="812">
        <f t="shared" si="46"/>
        <v>0.87600000000000011</v>
      </c>
      <c r="L264" s="2193">
        <f t="shared" si="46"/>
        <v>646.1</v>
      </c>
      <c r="M264" s="2383">
        <f t="shared" si="46"/>
        <v>381.62899999999996</v>
      </c>
      <c r="N264" s="2383">
        <f t="shared" si="46"/>
        <v>939.49200000000008</v>
      </c>
      <c r="O264" s="2193">
        <f t="shared" si="46"/>
        <v>200.977</v>
      </c>
      <c r="P264" s="898">
        <f t="shared" si="46"/>
        <v>11.737500000000001</v>
      </c>
    </row>
    <row r="265" spans="2:16">
      <c r="B265" s="862"/>
      <c r="C265" s="863" t="s">
        <v>11</v>
      </c>
      <c r="D265" s="1638">
        <v>0.7</v>
      </c>
      <c r="E265" s="976">
        <f t="shared" ref="E265:P265" si="47">(E333/100)*70</f>
        <v>63</v>
      </c>
      <c r="F265" s="878">
        <f t="shared" si="47"/>
        <v>64.400000000000006</v>
      </c>
      <c r="G265" s="878">
        <f t="shared" si="47"/>
        <v>268.10000000000002</v>
      </c>
      <c r="H265" s="878">
        <f t="shared" si="47"/>
        <v>1904</v>
      </c>
      <c r="I265" s="878">
        <f t="shared" si="47"/>
        <v>49</v>
      </c>
      <c r="J265" s="878">
        <f t="shared" si="47"/>
        <v>0.97999999999999987</v>
      </c>
      <c r="K265" s="878">
        <f t="shared" si="47"/>
        <v>1.1200000000000001</v>
      </c>
      <c r="L265" s="1660">
        <f t="shared" si="47"/>
        <v>630</v>
      </c>
      <c r="M265" s="2620">
        <f t="shared" si="47"/>
        <v>840</v>
      </c>
      <c r="N265" s="2620">
        <f t="shared" si="47"/>
        <v>840</v>
      </c>
      <c r="O265" s="2620">
        <f t="shared" si="47"/>
        <v>210</v>
      </c>
      <c r="P265" s="2170">
        <f t="shared" si="47"/>
        <v>12.6</v>
      </c>
    </row>
    <row r="266" spans="2:16" ht="15" thickBot="1">
      <c r="B266" s="230"/>
      <c r="C266" s="858" t="s">
        <v>453</v>
      </c>
      <c r="D266" s="900"/>
      <c r="E266" s="881">
        <f>(E264*100/E333)-70</f>
        <v>-10.993333333333339</v>
      </c>
      <c r="F266" s="882">
        <f>(F264*100/F333)-70</f>
        <v>-4.0249999999999915</v>
      </c>
      <c r="G266" s="882">
        <f>(G264*100/G333)-70</f>
        <v>2.4916449086161805</v>
      </c>
      <c r="H266" s="882">
        <f>(H264*100/H333)-70</f>
        <v>0.11036764705882263</v>
      </c>
      <c r="I266" s="882">
        <f>(I264*100/I333)-70</f>
        <v>0.18928571428571672</v>
      </c>
      <c r="J266" s="882">
        <f>(J264*100/J333)-70</f>
        <v>6.642857142857153</v>
      </c>
      <c r="K266" s="882">
        <f>(K264*100/K333)-70</f>
        <v>-15.25</v>
      </c>
      <c r="L266" s="882">
        <f>(L264*100/L333)-70</f>
        <v>1.7888888888888914</v>
      </c>
      <c r="M266" s="882">
        <f>(M264*100/M333)-70</f>
        <v>-38.197583333333341</v>
      </c>
      <c r="N266" s="882">
        <f>(N264*100/N333)-70</f>
        <v>8.291000000000011</v>
      </c>
      <c r="O266" s="882">
        <f>(O264*100/O333)-70</f>
        <v>-3.0076666666666654</v>
      </c>
      <c r="P266" s="893">
        <f>(P264*100/P333)-70</f>
        <v>-4.7916666666666714</v>
      </c>
    </row>
    <row r="269" spans="2:16">
      <c r="E269" s="891"/>
      <c r="F269" s="891"/>
      <c r="G269" s="891"/>
      <c r="H269" s="891"/>
      <c r="I269" s="891"/>
      <c r="J269" s="891"/>
      <c r="K269" s="891"/>
      <c r="L269" s="891"/>
      <c r="M269" s="892"/>
      <c r="N269" s="891"/>
      <c r="O269" s="891"/>
      <c r="P269" s="891"/>
    </row>
    <row r="270" spans="2:16">
      <c r="C270" s="756"/>
      <c r="D270" s="10" t="s">
        <v>209</v>
      </c>
      <c r="E270" s="303"/>
    </row>
    <row r="271" spans="2:16">
      <c r="C271" s="11" t="s">
        <v>831</v>
      </c>
      <c r="D271" s="149"/>
      <c r="E271" s="2"/>
      <c r="F271"/>
      <c r="I271"/>
      <c r="J271"/>
      <c r="K271" s="20"/>
      <c r="L271" s="20"/>
      <c r="M271"/>
      <c r="N271"/>
      <c r="O271"/>
      <c r="P271"/>
    </row>
    <row r="272" spans="2:16">
      <c r="B272" s="2812" t="s">
        <v>343</v>
      </c>
      <c r="C272" s="2812"/>
      <c r="D272" s="2812"/>
      <c r="E272" s="2812"/>
      <c r="F272" s="2812"/>
      <c r="G272" s="2812"/>
      <c r="H272" s="2812"/>
      <c r="I272" s="2812"/>
      <c r="J272" s="2812"/>
      <c r="K272" s="2812"/>
      <c r="L272" s="2812"/>
      <c r="M272" s="2812"/>
      <c r="N272" s="2812"/>
      <c r="O272" s="2812"/>
      <c r="P272" s="2812"/>
    </row>
    <row r="273" spans="2:16">
      <c r="C273" s="756" t="s">
        <v>832</v>
      </c>
    </row>
    <row r="274" spans="2:16" ht="21.6" thickBot="1">
      <c r="B274" s="2" t="s">
        <v>920</v>
      </c>
      <c r="C274" s="20"/>
      <c r="D274"/>
      <c r="F274" s="25" t="s">
        <v>830</v>
      </c>
      <c r="I274" s="23" t="s">
        <v>0</v>
      </c>
      <c r="J274"/>
      <c r="K274" s="78" t="s">
        <v>451</v>
      </c>
      <c r="L274" s="20"/>
      <c r="M274" s="20"/>
      <c r="N274" s="26"/>
      <c r="P274" s="120"/>
    </row>
    <row r="275" spans="2:16" ht="15" thickBot="1">
      <c r="B275" s="957" t="s">
        <v>339</v>
      </c>
      <c r="C275" s="986" t="s">
        <v>837</v>
      </c>
      <c r="D275" s="954" t="s">
        <v>178</v>
      </c>
      <c r="E275" s="962" t="s">
        <v>179</v>
      </c>
      <c r="F275" s="357"/>
      <c r="G275" s="357"/>
      <c r="H275" s="33"/>
      <c r="I275" s="574" t="s">
        <v>319</v>
      </c>
      <c r="J275" s="33"/>
      <c r="K275" s="767"/>
      <c r="L275" s="506"/>
      <c r="M275" s="964" t="s">
        <v>355</v>
      </c>
      <c r="N275" s="33"/>
      <c r="O275" s="33"/>
      <c r="P275" s="67"/>
    </row>
    <row r="276" spans="2:16" ht="15" thickBot="1">
      <c r="B276" s="958" t="s">
        <v>321</v>
      </c>
      <c r="C276" s="428"/>
      <c r="D276" s="959" t="s">
        <v>185</v>
      </c>
      <c r="E276" s="614"/>
      <c r="F276" s="961"/>
      <c r="G276" s="2206" t="s">
        <v>844</v>
      </c>
      <c r="H276" s="2105" t="s">
        <v>710</v>
      </c>
      <c r="I276" s="965"/>
      <c r="J276" s="965"/>
      <c r="K276" s="965"/>
      <c r="L276" s="967"/>
      <c r="M276" s="968" t="s">
        <v>354</v>
      </c>
      <c r="N276" s="965"/>
      <c r="O276" s="965"/>
      <c r="P276" s="967"/>
    </row>
    <row r="277" spans="2:16">
      <c r="B277" s="958" t="s">
        <v>330</v>
      </c>
      <c r="C277" s="428" t="s">
        <v>184</v>
      </c>
      <c r="D277" s="714"/>
      <c r="E277" s="959" t="s">
        <v>186</v>
      </c>
      <c r="F277" s="955" t="s">
        <v>56</v>
      </c>
      <c r="G277" s="2206" t="s">
        <v>845</v>
      </c>
      <c r="H277" s="2107" t="s">
        <v>189</v>
      </c>
      <c r="I277" s="614"/>
      <c r="J277" s="2124"/>
      <c r="K277" s="33"/>
      <c r="L277" s="2124"/>
      <c r="M277" s="2125" t="s">
        <v>331</v>
      </c>
      <c r="N277" s="2126" t="s">
        <v>332</v>
      </c>
      <c r="O277" s="2127" t="s">
        <v>333</v>
      </c>
      <c r="P277" s="2128" t="s">
        <v>334</v>
      </c>
    </row>
    <row r="278" spans="2:16" ht="15" thickBot="1">
      <c r="B278" s="56"/>
      <c r="C278" s="757"/>
      <c r="D278" s="466"/>
      <c r="E278" s="960" t="s">
        <v>6</v>
      </c>
      <c r="F278" s="436" t="s">
        <v>7</v>
      </c>
      <c r="G278" s="1924" t="s">
        <v>8</v>
      </c>
      <c r="H278" s="2106" t="s">
        <v>444</v>
      </c>
      <c r="I278" s="2129" t="s">
        <v>322</v>
      </c>
      <c r="J278" s="2130" t="s">
        <v>323</v>
      </c>
      <c r="K278" s="2131" t="s">
        <v>324</v>
      </c>
      <c r="L278" s="2130" t="s">
        <v>325</v>
      </c>
      <c r="M278" s="2132" t="s">
        <v>326</v>
      </c>
      <c r="N278" s="2130" t="s">
        <v>327</v>
      </c>
      <c r="O278" s="2131" t="s">
        <v>328</v>
      </c>
      <c r="P278" s="2133" t="s">
        <v>329</v>
      </c>
    </row>
    <row r="279" spans="2:16" ht="16.5" customHeight="1">
      <c r="B279" s="84"/>
      <c r="C279" s="2136" t="s">
        <v>156</v>
      </c>
      <c r="D279" s="1692"/>
      <c r="E279" s="832"/>
      <c r="F279" s="833"/>
      <c r="G279" s="833"/>
      <c r="H279" s="609"/>
      <c r="I279" s="799"/>
      <c r="J279" s="799"/>
      <c r="K279" s="2165"/>
      <c r="L279" s="799"/>
      <c r="M279" s="799"/>
      <c r="N279" s="799"/>
      <c r="O279" s="799"/>
      <c r="P279" s="744"/>
    </row>
    <row r="280" spans="2:16" ht="14.25" customHeight="1">
      <c r="B280" s="2142" t="str">
        <f>'12 л. МЕНЮ '!I281</f>
        <v>54-28з/22</v>
      </c>
      <c r="C280" s="247" t="str">
        <f>'12 л. МЕНЮ '!B281</f>
        <v>Свекла отварная дольками</v>
      </c>
      <c r="D280" s="258">
        <f>'12 л. МЕНЮ '!C281</f>
        <v>60</v>
      </c>
      <c r="E280" s="1694">
        <f>'12 л. МЕНЮ '!D281</f>
        <v>0.9</v>
      </c>
      <c r="F280" s="386">
        <f>'12 л. МЕНЮ '!E281</f>
        <v>7.4999999999999997E-2</v>
      </c>
      <c r="G280" s="348">
        <f>'12 л. МЕНЮ '!F281</f>
        <v>5.1749999999999998</v>
      </c>
      <c r="H280" s="1725">
        <f>'12 л. МЕНЮ '!G281</f>
        <v>25.2</v>
      </c>
      <c r="I280" s="348">
        <v>2.67</v>
      </c>
      <c r="J280" s="348">
        <v>8.0000000000000002E-3</v>
      </c>
      <c r="K280" s="348">
        <v>0.02</v>
      </c>
      <c r="L280" s="577">
        <v>0.78</v>
      </c>
      <c r="M280" s="234">
        <v>21.15</v>
      </c>
      <c r="N280" s="234">
        <v>24.75</v>
      </c>
      <c r="O280" s="336">
        <v>12.75</v>
      </c>
      <c r="P280" s="234">
        <v>0.8</v>
      </c>
    </row>
    <row r="281" spans="2:16" ht="15.75" customHeight="1">
      <c r="B281" s="2142" t="str">
        <f>'12 л. МЕНЮ '!I282</f>
        <v>235 / 17</v>
      </c>
      <c r="C281" s="247" t="str">
        <f>'12 л. МЕНЮ '!B282</f>
        <v xml:space="preserve">Шницель рыбный натуральный </v>
      </c>
      <c r="D281" s="258">
        <f>'12 л. МЕНЮ '!C282</f>
        <v>120</v>
      </c>
      <c r="E281" s="1694">
        <f>'12 л. МЕНЮ '!D282</f>
        <v>9.8290000000000006</v>
      </c>
      <c r="F281" s="386">
        <f>'12 л. МЕНЮ '!E282</f>
        <v>10.465</v>
      </c>
      <c r="G281" s="348">
        <f>'12 л. МЕНЮ '!F282</f>
        <v>6.827</v>
      </c>
      <c r="H281" s="1725">
        <f>'12 л. МЕНЮ '!G282</f>
        <v>208.25</v>
      </c>
      <c r="I281" s="2166">
        <v>2.58</v>
      </c>
      <c r="J281" s="345">
        <v>0.09</v>
      </c>
      <c r="K281" s="353">
        <v>0.15</v>
      </c>
      <c r="L281" s="792">
        <v>28.68</v>
      </c>
      <c r="M281" s="2207">
        <v>333.54</v>
      </c>
      <c r="N281" s="2491">
        <v>26.24</v>
      </c>
      <c r="O281" s="1738">
        <v>6.18</v>
      </c>
      <c r="P281" s="1738">
        <v>1.8</v>
      </c>
    </row>
    <row r="282" spans="2:16" ht="13.5" customHeight="1">
      <c r="B282" s="2142" t="str">
        <f>'12 л. МЕНЮ '!I283</f>
        <v>181 / 21</v>
      </c>
      <c r="C282" s="2600" t="str">
        <f>'12 л. МЕНЮ '!B283</f>
        <v>Картофель запечённый в сметанном соусе</v>
      </c>
      <c r="D282" s="258">
        <f>'12 л. МЕНЮ '!C283</f>
        <v>180</v>
      </c>
      <c r="E282" s="1694">
        <f>'12 л. МЕНЮ '!D283</f>
        <v>6.5780000000000003</v>
      </c>
      <c r="F282" s="386">
        <f>'12 л. МЕНЮ '!E283</f>
        <v>12.006</v>
      </c>
      <c r="G282" s="348">
        <f>'12 л. МЕНЮ '!F283</f>
        <v>26.658000000000001</v>
      </c>
      <c r="H282" s="1725">
        <f>'12 л. МЕНЮ '!G283</f>
        <v>216.006</v>
      </c>
      <c r="I282" s="234">
        <v>3.6</v>
      </c>
      <c r="J282" s="234">
        <v>0.12</v>
      </c>
      <c r="K282" s="628">
        <v>0.16500000000000001</v>
      </c>
      <c r="L282" s="782">
        <v>54</v>
      </c>
      <c r="M282" s="234">
        <v>78</v>
      </c>
      <c r="N282" s="234">
        <v>10.199999999999999</v>
      </c>
      <c r="O282" s="234">
        <v>2.76</v>
      </c>
      <c r="P282" s="234">
        <v>0.85199999999999998</v>
      </c>
    </row>
    <row r="283" spans="2:16">
      <c r="B283" s="2139" t="str">
        <f>'12 л. МЕНЮ '!I284</f>
        <v>ТТК/485/21</v>
      </c>
      <c r="C283" s="2522" t="str">
        <f>'12 л. МЕНЮ '!B284</f>
        <v xml:space="preserve">Кисель из сока плодового или ягодного </v>
      </c>
      <c r="D283" s="258">
        <f>'12 л. МЕНЮ '!C284</f>
        <v>200</v>
      </c>
      <c r="E283" s="1694">
        <f>'12 л. МЕНЮ '!D284</f>
        <v>0.9</v>
      </c>
      <c r="F283" s="386">
        <f>'12 л. МЕНЮ '!E284</f>
        <v>0.11</v>
      </c>
      <c r="G283" s="348">
        <f>'12 л. МЕНЮ '!F284</f>
        <v>30.9</v>
      </c>
      <c r="H283" s="1725">
        <f>'12 л. МЕНЮ '!G284</f>
        <v>115.05</v>
      </c>
      <c r="I283" s="336">
        <v>2.1</v>
      </c>
      <c r="J283" s="336">
        <v>0.01</v>
      </c>
      <c r="K283" s="349">
        <v>0.01</v>
      </c>
      <c r="L283" s="578">
        <v>0</v>
      </c>
      <c r="M283" s="234">
        <v>13.28</v>
      </c>
      <c r="N283" s="234">
        <v>15.45</v>
      </c>
      <c r="O283" s="234">
        <v>7.3</v>
      </c>
      <c r="P283" s="234">
        <v>2.2999999999999998</v>
      </c>
    </row>
    <row r="284" spans="2:16">
      <c r="B284" s="2142" t="str">
        <f>'12 л. МЕНЮ '!I285</f>
        <v>Пром.пр.</v>
      </c>
      <c r="C284" s="247" t="str">
        <f>'12 л. МЕНЮ '!B285</f>
        <v>Хлеб пшеничный</v>
      </c>
      <c r="D284" s="258">
        <f>'12 л. МЕНЮ '!C285</f>
        <v>30</v>
      </c>
      <c r="E284" s="1694">
        <f>'12 л. МЕНЮ '!D285</f>
        <v>1.155</v>
      </c>
      <c r="F284" s="386">
        <f>'12 л. МЕНЮ '!E285</f>
        <v>0.41299999999999998</v>
      </c>
      <c r="G284" s="348">
        <f>'12 л. МЕНЮ '!F285</f>
        <v>16.260000000000002</v>
      </c>
      <c r="H284" s="1725">
        <f>'12 л. МЕНЮ '!G285</f>
        <v>73.376999999999995</v>
      </c>
      <c r="I284" s="347">
        <v>0</v>
      </c>
      <c r="J284" s="347">
        <v>0.08</v>
      </c>
      <c r="K284" s="347">
        <v>0.08</v>
      </c>
      <c r="L284" s="871">
        <v>0</v>
      </c>
      <c r="M284" s="2456">
        <v>9.9</v>
      </c>
      <c r="N284" s="894">
        <v>70</v>
      </c>
      <c r="O284" s="347">
        <v>2</v>
      </c>
      <c r="P284" s="2118">
        <v>0.01</v>
      </c>
    </row>
    <row r="285" spans="2:16" ht="15" thickBot="1">
      <c r="B285" s="949" t="str">
        <f>'12 л. МЕНЮ '!I286</f>
        <v>Пром.пр.</v>
      </c>
      <c r="C285" s="2150" t="str">
        <f>'12 л. МЕНЮ '!B286</f>
        <v>Хлеб ржаной</v>
      </c>
      <c r="D285" s="374">
        <f>'12 л. МЕНЮ '!C286</f>
        <v>20</v>
      </c>
      <c r="E285" s="1694">
        <f>'12 л. МЕНЮ '!D286</f>
        <v>1.1299999999999999</v>
      </c>
      <c r="F285" s="386">
        <f>'12 л. МЕНЮ '!E286</f>
        <v>0.3</v>
      </c>
      <c r="G285" s="348">
        <f>'12 л. МЕНЮ '!F286</f>
        <v>8.3729999999999993</v>
      </c>
      <c r="H285" s="1725">
        <f>'12 л. МЕНЮ '!G286</f>
        <v>40.712000000000003</v>
      </c>
      <c r="I285" s="347">
        <v>0</v>
      </c>
      <c r="J285" s="347">
        <v>0.05</v>
      </c>
      <c r="K285" s="347">
        <v>0.05</v>
      </c>
      <c r="L285" s="871">
        <v>0</v>
      </c>
      <c r="M285" s="2456">
        <v>6.6</v>
      </c>
      <c r="N285" s="894">
        <v>46.8</v>
      </c>
      <c r="O285" s="347">
        <v>1.32</v>
      </c>
      <c r="P285" s="894">
        <v>8.8000000000000005E-3</v>
      </c>
    </row>
    <row r="286" spans="2:16" ht="14.25" customHeight="1">
      <c r="B286" s="462" t="s">
        <v>207</v>
      </c>
      <c r="C286" s="9"/>
      <c r="D286" s="2591">
        <f>'12 л. МЕНЮ '!C287</f>
        <v>610</v>
      </c>
      <c r="E286" s="463">
        <f t="shared" ref="E286:K286" si="48">SUM(E280:E285)</f>
        <v>20.492000000000001</v>
      </c>
      <c r="F286" s="784">
        <f t="shared" si="48"/>
        <v>23.369</v>
      </c>
      <c r="G286" s="465">
        <f t="shared" si="48"/>
        <v>94.193000000000012</v>
      </c>
      <c r="H286" s="2044">
        <f t="shared" si="48"/>
        <v>678.59499999999991</v>
      </c>
      <c r="I286" s="236">
        <f t="shared" si="48"/>
        <v>10.95</v>
      </c>
      <c r="J286" s="784">
        <f t="shared" si="48"/>
        <v>0.35799999999999998</v>
      </c>
      <c r="K286" s="784">
        <f t="shared" si="48"/>
        <v>0.47499999999999998</v>
      </c>
      <c r="L286" s="784">
        <f t="shared" ref="L286:O286" si="49">SUM(L280:L285)</f>
        <v>83.460000000000008</v>
      </c>
      <c r="M286" s="879">
        <f t="shared" si="49"/>
        <v>462.46999999999997</v>
      </c>
      <c r="N286" s="879">
        <f>SUM(N280:N285)</f>
        <v>193.44</v>
      </c>
      <c r="O286" s="879">
        <f t="shared" si="49"/>
        <v>32.309999999999995</v>
      </c>
      <c r="P286" s="880">
        <f>SUM(P280:P285)</f>
        <v>5.7707999999999995</v>
      </c>
    </row>
    <row r="287" spans="2:16" ht="12.75" customHeight="1">
      <c r="B287" s="862"/>
      <c r="C287" s="863" t="s">
        <v>11</v>
      </c>
      <c r="D287" s="1638">
        <v>0.25</v>
      </c>
      <c r="E287" s="976">
        <f t="shared" ref="E287:P287" si="50">(E333/100)*25</f>
        <v>22.5</v>
      </c>
      <c r="F287" s="878">
        <f t="shared" si="50"/>
        <v>23</v>
      </c>
      <c r="G287" s="878">
        <f t="shared" si="50"/>
        <v>95.75</v>
      </c>
      <c r="H287" s="878">
        <f t="shared" si="50"/>
        <v>680</v>
      </c>
      <c r="I287" s="878">
        <f t="shared" si="50"/>
        <v>17.5</v>
      </c>
      <c r="J287" s="878">
        <f t="shared" si="50"/>
        <v>0.35</v>
      </c>
      <c r="K287" s="878">
        <f t="shared" si="50"/>
        <v>0.4</v>
      </c>
      <c r="L287" s="1660">
        <f t="shared" si="50"/>
        <v>225</v>
      </c>
      <c r="M287" s="2620">
        <f t="shared" si="50"/>
        <v>300</v>
      </c>
      <c r="N287" s="2620">
        <f t="shared" si="50"/>
        <v>300</v>
      </c>
      <c r="O287" s="1660">
        <f t="shared" si="50"/>
        <v>75</v>
      </c>
      <c r="P287" s="2170">
        <f t="shared" si="50"/>
        <v>4.5</v>
      </c>
    </row>
    <row r="288" spans="2:16" ht="17.25" customHeight="1" thickBot="1">
      <c r="B288" s="230"/>
      <c r="C288" s="858" t="s">
        <v>453</v>
      </c>
      <c r="D288" s="900"/>
      <c r="E288" s="881">
        <f>(E286*100/E333)-25</f>
        <v>-2.2311111111111082</v>
      </c>
      <c r="F288" s="882">
        <f>(F286*100/F333)-25</f>
        <v>0.4010869565217412</v>
      </c>
      <c r="G288" s="882">
        <f>(G286*100/G333)-25</f>
        <v>-0.40652741514360002</v>
      </c>
      <c r="H288" s="882">
        <f>(H286*100/H333)-25</f>
        <v>-5.1654411764712194E-2</v>
      </c>
      <c r="I288" s="882">
        <f>(I286*100/I333)-25</f>
        <v>-9.3571428571428577</v>
      </c>
      <c r="J288" s="882">
        <f>(J286*100/J333)-25</f>
        <v>0.5714285714285694</v>
      </c>
      <c r="K288" s="882">
        <f>(K286*100/K333)-25</f>
        <v>4.6875</v>
      </c>
      <c r="L288" s="882">
        <f>(L286*100/L333)-25</f>
        <v>-15.726666666666667</v>
      </c>
      <c r="M288" s="882">
        <f>(M286*100/M333)-25</f>
        <v>13.539166666666667</v>
      </c>
      <c r="N288" s="882">
        <f>(N286*100/N333)-25</f>
        <v>-8.879999999999999</v>
      </c>
      <c r="O288" s="882">
        <f>(O286*100/O333)-25</f>
        <v>-14.230000000000002</v>
      </c>
      <c r="P288" s="893">
        <f>(P286*100/P333)-25</f>
        <v>7.0599999999999952</v>
      </c>
    </row>
    <row r="289" spans="2:16" ht="15.75" customHeight="1">
      <c r="B289" s="84"/>
      <c r="C289" s="2136" t="s">
        <v>123</v>
      </c>
      <c r="D289" s="53"/>
      <c r="E289" s="560"/>
      <c r="F289" s="1620"/>
      <c r="G289" s="1620"/>
      <c r="H289" s="1620"/>
      <c r="I289" s="807"/>
      <c r="J289" s="807"/>
      <c r="K289" s="807"/>
      <c r="L289" s="807"/>
      <c r="M289" s="807"/>
      <c r="N289" s="807"/>
      <c r="O289" s="807"/>
      <c r="P289" s="938"/>
    </row>
    <row r="290" spans="2:16" ht="15" customHeight="1">
      <c r="B290" s="1399" t="str">
        <f>'12 л. МЕНЮ '!I291</f>
        <v>158 /21</v>
      </c>
      <c r="C290" s="233" t="str">
        <f>'12 л. МЕНЮ '!B291</f>
        <v>Кукуруза с яйцом и луком</v>
      </c>
      <c r="D290" s="232">
        <f>'12 л. МЕНЮ '!C291</f>
        <v>60</v>
      </c>
      <c r="E290" s="930">
        <f>'12 л. МЕНЮ '!D291</f>
        <v>1.98</v>
      </c>
      <c r="F290" s="931">
        <f>'12 л. МЕНЮ '!E291</f>
        <v>3.84</v>
      </c>
      <c r="G290" s="931">
        <f>'12 л. МЕНЮ '!F291</f>
        <v>1.32</v>
      </c>
      <c r="H290" s="2168">
        <f>'12 л. МЕНЮ '!G291</f>
        <v>48</v>
      </c>
      <c r="I290" s="931">
        <v>3.06</v>
      </c>
      <c r="J290" s="931">
        <v>1.7999999999999999E-2</v>
      </c>
      <c r="K290" s="931">
        <v>3.4000000000000002E-2</v>
      </c>
      <c r="L290" s="931">
        <v>15.12</v>
      </c>
      <c r="M290" s="931">
        <v>14.7</v>
      </c>
      <c r="N290" s="931">
        <v>15.24</v>
      </c>
      <c r="O290" s="931">
        <v>15.24</v>
      </c>
      <c r="P290" s="2382">
        <v>1.242</v>
      </c>
    </row>
    <row r="291" spans="2:16" ht="15" customHeight="1">
      <c r="B291" s="1399" t="str">
        <f>'12 л. МЕНЮ '!I292</f>
        <v>126 /21</v>
      </c>
      <c r="C291" s="233" t="str">
        <f>'12 л. МЕНЮ '!B292</f>
        <v>Суп с крупой и фрикадельками</v>
      </c>
      <c r="D291" s="232">
        <f>'12 л. МЕНЮ '!C292</f>
        <v>250</v>
      </c>
      <c r="E291" s="930">
        <f>'12 л. МЕНЮ '!D292</f>
        <v>8.31</v>
      </c>
      <c r="F291" s="931">
        <f>'12 л. МЕНЮ '!E292</f>
        <v>10.4131</v>
      </c>
      <c r="G291" s="931">
        <f>'12 л. МЕНЮ '!F292</f>
        <v>10.443</v>
      </c>
      <c r="H291" s="2168">
        <f>'12 л. МЕНЮ '!G292</f>
        <v>171.0147</v>
      </c>
      <c r="I291" s="335">
        <v>0.5</v>
      </c>
      <c r="J291" s="335">
        <v>0.03</v>
      </c>
      <c r="K291" s="351">
        <v>0.08</v>
      </c>
      <c r="L291" s="792">
        <v>8</v>
      </c>
      <c r="M291" s="234">
        <v>16.75</v>
      </c>
      <c r="N291" s="234">
        <v>90</v>
      </c>
      <c r="O291" s="234">
        <v>19</v>
      </c>
      <c r="P291" s="234">
        <v>1.1499999999999999</v>
      </c>
    </row>
    <row r="292" spans="2:16">
      <c r="B292" s="1399" t="str">
        <f>'12 л. МЕНЮ '!I293</f>
        <v>204 /17</v>
      </c>
      <c r="C292" s="233" t="str">
        <f>'12 л. МЕНЮ '!B293</f>
        <v>Макароны отварные с сыром</v>
      </c>
      <c r="D292" s="232">
        <f>'12 л. МЕНЮ '!C293</f>
        <v>190</v>
      </c>
      <c r="E292" s="930">
        <f>'12 л. МЕНЮ '!D293</f>
        <v>8.0540000000000003</v>
      </c>
      <c r="F292" s="931">
        <f>'12 л. МЕНЮ '!E293</f>
        <v>10.492000000000001</v>
      </c>
      <c r="G292" s="931">
        <f>'12 л. МЕНЮ '!F293</f>
        <v>28.687000000000001</v>
      </c>
      <c r="H292" s="2168">
        <f>'12 л. МЕНЮ '!G293</f>
        <v>207.71899999999999</v>
      </c>
      <c r="I292" s="335">
        <v>0.08</v>
      </c>
      <c r="J292" s="335">
        <v>0.06</v>
      </c>
      <c r="K292" s="351">
        <v>0.09</v>
      </c>
      <c r="L292" s="578">
        <v>65.260000000000005</v>
      </c>
      <c r="M292" s="234">
        <v>232.84</v>
      </c>
      <c r="N292" s="917">
        <v>16.72</v>
      </c>
      <c r="O292" s="234">
        <v>1.63</v>
      </c>
      <c r="P292" s="926">
        <v>1.91</v>
      </c>
    </row>
    <row r="293" spans="2:16" ht="15.75" customHeight="1">
      <c r="B293" s="1399" t="str">
        <f>'12 л. МЕНЮ '!I294</f>
        <v>286 /21</v>
      </c>
      <c r="C293" s="233" t="str">
        <f>'12 л. МЕНЮ '!B294</f>
        <v>Сырники из  творога запечённые</v>
      </c>
      <c r="D293" s="232">
        <f>'12 л. МЕНЮ '!C294</f>
        <v>120</v>
      </c>
      <c r="E293" s="930">
        <f>'12 л. МЕНЮ '!D294</f>
        <v>7.3760000000000003</v>
      </c>
      <c r="F293" s="931">
        <f>'12 л. МЕНЮ '!E294</f>
        <v>4.3040000000000003</v>
      </c>
      <c r="G293" s="931">
        <f>'12 л. МЕНЮ '!F294</f>
        <v>21.48</v>
      </c>
      <c r="H293" s="2168">
        <f>'12 л. МЕНЮ '!G294</f>
        <v>154.16</v>
      </c>
      <c r="I293" s="335">
        <v>0.24</v>
      </c>
      <c r="J293" s="335">
        <v>0.06</v>
      </c>
      <c r="K293" s="351">
        <v>7.0000000000000007E-2</v>
      </c>
      <c r="L293" s="792">
        <v>49.2</v>
      </c>
      <c r="M293" s="234">
        <v>174</v>
      </c>
      <c r="N293" s="234">
        <v>24.96</v>
      </c>
      <c r="O293" s="234">
        <v>2.52</v>
      </c>
      <c r="P293" s="926">
        <v>0.78</v>
      </c>
    </row>
    <row r="294" spans="2:16" ht="13.5" customHeight="1">
      <c r="B294" s="1399" t="str">
        <f>'12 л. МЕНЮ '!I295</f>
        <v>502 /21</v>
      </c>
      <c r="C294" s="233" t="str">
        <f>'12 л. МЕНЮ '!B295</f>
        <v>Какао с молоком и витаминами</v>
      </c>
      <c r="D294" s="232">
        <f>'12 л. МЕНЮ '!C295</f>
        <v>200</v>
      </c>
      <c r="E294" s="2798">
        <f>'12 л. МЕНЮ '!D295</f>
        <v>6.2649999999999997</v>
      </c>
      <c r="F294" s="2482">
        <f>'12 л. МЕНЮ '!E295</f>
        <v>5.0220000000000002</v>
      </c>
      <c r="G294" s="2482">
        <f>'12 л. МЕНЮ '!F295</f>
        <v>18.312000000000001</v>
      </c>
      <c r="H294" s="2168">
        <f>'12 л. МЕНЮ '!G295</f>
        <v>142.51300000000001</v>
      </c>
      <c r="I294" s="335">
        <v>1.046</v>
      </c>
      <c r="J294" s="335">
        <v>6.2E-2</v>
      </c>
      <c r="K294" s="351">
        <v>0.25</v>
      </c>
      <c r="L294" s="792">
        <v>26.533999999999999</v>
      </c>
      <c r="M294" s="234">
        <v>215.392</v>
      </c>
      <c r="N294" s="234">
        <v>17.931999999999999</v>
      </c>
      <c r="O294" s="234">
        <v>39.015000000000001</v>
      </c>
      <c r="P294" s="926">
        <v>0.96599999999999997</v>
      </c>
    </row>
    <row r="295" spans="2:16" ht="12.75" customHeight="1">
      <c r="B295" s="2145" t="str">
        <f>'12 л. МЕНЮ '!I296</f>
        <v>Пром.пр.</v>
      </c>
      <c r="C295" s="233" t="str">
        <f>'12 л. МЕНЮ '!B296</f>
        <v>Хлеб пшеничный</v>
      </c>
      <c r="D295" s="232">
        <f>'12 л. МЕНЮ '!C296</f>
        <v>45</v>
      </c>
      <c r="E295" s="930">
        <f>'12 л. МЕНЮ '!D296</f>
        <v>1.7330000000000001</v>
      </c>
      <c r="F295" s="931">
        <f>'12 л. МЕНЮ '!E296</f>
        <v>0.61899999999999999</v>
      </c>
      <c r="G295" s="931">
        <f>'12 л. МЕНЮ '!F296</f>
        <v>24.39</v>
      </c>
      <c r="H295" s="2168">
        <f>'12 л. МЕНЮ '!G296</f>
        <v>110.063</v>
      </c>
      <c r="I295" s="234">
        <v>0</v>
      </c>
      <c r="J295" s="234">
        <v>5.6000000000000001E-2</v>
      </c>
      <c r="K295" s="234">
        <v>1.7999999999999999E-2</v>
      </c>
      <c r="L295" s="587">
        <v>0</v>
      </c>
      <c r="M295" s="234">
        <v>9</v>
      </c>
      <c r="N295" s="234">
        <v>30</v>
      </c>
      <c r="O295" s="234">
        <v>6.3</v>
      </c>
      <c r="P295" s="234">
        <v>4.4999999999999998E-2</v>
      </c>
    </row>
    <row r="296" spans="2:16" ht="13.5" customHeight="1">
      <c r="B296" s="2145" t="str">
        <f>'12 л. МЕНЮ '!I297</f>
        <v>Пром.пр.</v>
      </c>
      <c r="C296" s="233" t="str">
        <f>'12 л. МЕНЮ '!B297</f>
        <v>Хлеб ржаной</v>
      </c>
      <c r="D296" s="232">
        <f>'12 л. МЕНЮ '!C297</f>
        <v>30</v>
      </c>
      <c r="E296" s="930">
        <f>'12 л. МЕНЮ '!D297</f>
        <v>1.6950000000000001</v>
      </c>
      <c r="F296" s="931">
        <f>'12 л. МЕНЮ '!E297</f>
        <v>0.45</v>
      </c>
      <c r="G296" s="931">
        <f>'12 л. МЕНЮ '!F297</f>
        <v>12.56</v>
      </c>
      <c r="H296" s="2168">
        <f>'12 л. МЕНЮ '!G297</f>
        <v>61.07</v>
      </c>
      <c r="I296" s="347">
        <v>0</v>
      </c>
      <c r="J296" s="347">
        <v>0.08</v>
      </c>
      <c r="K296" s="347">
        <v>0.08</v>
      </c>
      <c r="L296" s="871">
        <v>0</v>
      </c>
      <c r="M296" s="2456">
        <v>9.9</v>
      </c>
      <c r="N296" s="894">
        <v>70</v>
      </c>
      <c r="O296" s="347">
        <v>2</v>
      </c>
      <c r="P296" s="2118">
        <v>0.01</v>
      </c>
    </row>
    <row r="297" spans="2:16" ht="14.25" customHeight="1" thickBot="1">
      <c r="B297" s="2169" t="str">
        <f>'12 л. МЕНЮ '!I298</f>
        <v>82 / 21</v>
      </c>
      <c r="C297" s="190" t="str">
        <f>'12 л. МЕНЮ '!B298</f>
        <v>Фрукты свежие ( апельсин )</v>
      </c>
      <c r="D297" s="2601">
        <f>'12 л. МЕНЮ '!C298</f>
        <v>105</v>
      </c>
      <c r="E297" s="930">
        <f>'12 л. МЕНЮ '!D298</f>
        <v>0.90500000000000003</v>
      </c>
      <c r="F297" s="931">
        <f>'12 л. МЕНЮ '!E298</f>
        <v>0.21</v>
      </c>
      <c r="G297" s="931">
        <f>'12 л. МЕНЮ '!F298</f>
        <v>12.82</v>
      </c>
      <c r="H297" s="2168">
        <f>'12 л. МЕНЮ '!G298</f>
        <v>56.97</v>
      </c>
      <c r="I297" s="776">
        <v>14</v>
      </c>
      <c r="J297" s="776">
        <v>4.2000000000000003E-2</v>
      </c>
      <c r="K297" s="776">
        <v>3.15E-2</v>
      </c>
      <c r="L297" s="776">
        <v>0</v>
      </c>
      <c r="M297" s="342">
        <v>35.700000000000003</v>
      </c>
      <c r="N297" s="851">
        <v>17.850000000000001</v>
      </c>
      <c r="O297" s="234">
        <v>1.365</v>
      </c>
      <c r="P297" s="926">
        <v>0.315</v>
      </c>
    </row>
    <row r="298" spans="2:16" ht="16.5" customHeight="1">
      <c r="B298" s="462" t="s">
        <v>194</v>
      </c>
      <c r="C298" s="808"/>
      <c r="D298" s="2622">
        <f>'12 л. МЕНЮ '!C299</f>
        <v>1000</v>
      </c>
      <c r="E298" s="473">
        <f t="shared" ref="E298:P298" si="51">SUM(E290:E297)</f>
        <v>36.318000000000005</v>
      </c>
      <c r="F298" s="784">
        <f t="shared" si="51"/>
        <v>35.350100000000005</v>
      </c>
      <c r="G298" s="784">
        <f t="shared" si="51"/>
        <v>130.012</v>
      </c>
      <c r="H298" s="874">
        <f t="shared" si="51"/>
        <v>951.50970000000007</v>
      </c>
      <c r="I298" s="784">
        <f t="shared" si="51"/>
        <v>18.926000000000002</v>
      </c>
      <c r="J298" s="784">
        <f t="shared" si="51"/>
        <v>0.40799999999999997</v>
      </c>
      <c r="K298" s="784">
        <f t="shared" si="51"/>
        <v>0.65349999999999997</v>
      </c>
      <c r="L298" s="784">
        <f t="shared" si="51"/>
        <v>164.11399999999998</v>
      </c>
      <c r="M298" s="879">
        <f t="shared" si="51"/>
        <v>708.28200000000004</v>
      </c>
      <c r="N298" s="879">
        <f t="shared" si="51"/>
        <v>282.702</v>
      </c>
      <c r="O298" s="879">
        <f t="shared" si="51"/>
        <v>87.07</v>
      </c>
      <c r="P298" s="880">
        <f t="shared" si="51"/>
        <v>6.4180000000000001</v>
      </c>
    </row>
    <row r="299" spans="2:16" ht="12.75" customHeight="1">
      <c r="B299" s="862"/>
      <c r="C299" s="863" t="s">
        <v>11</v>
      </c>
      <c r="D299" s="1638">
        <v>0.35</v>
      </c>
      <c r="E299" s="976">
        <f t="shared" ref="E299:P299" si="52">(E333/100)*35</f>
        <v>31.5</v>
      </c>
      <c r="F299" s="878">
        <f t="shared" si="52"/>
        <v>32.200000000000003</v>
      </c>
      <c r="G299" s="878">
        <f t="shared" si="52"/>
        <v>134.05000000000001</v>
      </c>
      <c r="H299" s="878">
        <f t="shared" si="52"/>
        <v>952</v>
      </c>
      <c r="I299" s="878">
        <f t="shared" si="52"/>
        <v>24.5</v>
      </c>
      <c r="J299" s="878">
        <f t="shared" si="52"/>
        <v>0.48999999999999994</v>
      </c>
      <c r="K299" s="878">
        <f t="shared" si="52"/>
        <v>0.56000000000000005</v>
      </c>
      <c r="L299" s="1660">
        <f t="shared" si="52"/>
        <v>315</v>
      </c>
      <c r="M299" s="2620">
        <f t="shared" si="52"/>
        <v>420</v>
      </c>
      <c r="N299" s="2620">
        <f t="shared" si="52"/>
        <v>420</v>
      </c>
      <c r="O299" s="2620">
        <f t="shared" si="52"/>
        <v>105</v>
      </c>
      <c r="P299" s="2170">
        <f t="shared" si="52"/>
        <v>6.3</v>
      </c>
    </row>
    <row r="300" spans="2:16" ht="15" thickBot="1">
      <c r="B300" s="230"/>
      <c r="C300" s="858" t="s">
        <v>453</v>
      </c>
      <c r="D300" s="900"/>
      <c r="E300" s="881">
        <f>(E298*100/E333)-35</f>
        <v>5.3533333333333388</v>
      </c>
      <c r="F300" s="882">
        <f>(F298*100/F333)-35</f>
        <v>3.4240217391304455</v>
      </c>
      <c r="G300" s="882">
        <f>(G298*100/G333)-35</f>
        <v>-1.0543080939947771</v>
      </c>
      <c r="H300" s="882">
        <f>(H298*100/H333)-35</f>
        <v>-1.8025735294116885E-2</v>
      </c>
      <c r="I300" s="882">
        <f>(I298*100/I333)-35</f>
        <v>-7.9628571428571426</v>
      </c>
      <c r="J300" s="882">
        <f>(J298*100/J333)-35</f>
        <v>-5.8571428571428577</v>
      </c>
      <c r="K300" s="882">
        <f>(K298*100/K333)-35</f>
        <v>5.8437499999999929</v>
      </c>
      <c r="L300" s="882">
        <f>(L298*100/L333)-35</f>
        <v>-16.765111111111114</v>
      </c>
      <c r="M300" s="882">
        <f>(M298*100/M333)-35</f>
        <v>24.023499999999999</v>
      </c>
      <c r="N300" s="882">
        <f>(N298*100/N333)-35</f>
        <v>-11.441499999999998</v>
      </c>
      <c r="O300" s="882">
        <f>(O298*100/O333)-35</f>
        <v>-5.9766666666666666</v>
      </c>
      <c r="P300" s="893">
        <f>(P298*100/P333)-35</f>
        <v>0.65555555555555856</v>
      </c>
    </row>
    <row r="301" spans="2:16">
      <c r="B301" s="758"/>
      <c r="C301" s="573" t="s">
        <v>238</v>
      </c>
      <c r="D301" s="53"/>
      <c r="E301" s="614"/>
      <c r="F301" s="177"/>
      <c r="G301" s="177"/>
      <c r="H301" s="177"/>
      <c r="I301" s="796"/>
      <c r="J301" s="796"/>
      <c r="K301" s="801"/>
      <c r="L301" s="796"/>
      <c r="M301" s="796"/>
      <c r="N301" s="796"/>
      <c r="O301" s="796"/>
      <c r="P301" s="2162"/>
    </row>
    <row r="302" spans="2:16" ht="13.5" customHeight="1">
      <c r="B302" s="1757" t="str">
        <f>'12 л. МЕНЮ '!I303</f>
        <v>470 / 21</v>
      </c>
      <c r="C302" s="272" t="s">
        <v>239</v>
      </c>
      <c r="D302" s="256">
        <f>'12 л. МЕНЮ '!C303</f>
        <v>200</v>
      </c>
      <c r="E302" s="220">
        <f>'12 л. МЕНЮ '!D303</f>
        <v>5.8</v>
      </c>
      <c r="F302" s="336">
        <f>'12 л. МЕНЮ '!E303</f>
        <v>5</v>
      </c>
      <c r="G302" s="336">
        <f>'12 л. МЕНЮ '!F303</f>
        <v>8</v>
      </c>
      <c r="H302" s="336">
        <f>'12 л. МЕНЮ '!G303</f>
        <v>101</v>
      </c>
      <c r="I302" s="348">
        <v>1.4</v>
      </c>
      <c r="J302" s="348">
        <v>0.08</v>
      </c>
      <c r="K302" s="348">
        <v>2.3E-2</v>
      </c>
      <c r="L302" s="884">
        <v>40.1</v>
      </c>
      <c r="M302" s="333">
        <v>240.8</v>
      </c>
      <c r="N302" s="333">
        <v>180.6</v>
      </c>
      <c r="O302" s="333">
        <v>28.1</v>
      </c>
      <c r="P302" s="2160">
        <v>0.2</v>
      </c>
    </row>
    <row r="303" spans="2:16" ht="13.5" customHeight="1">
      <c r="B303" s="2196" t="str">
        <f>'12 л. МЕНЮ '!I304</f>
        <v>150 / 17</v>
      </c>
      <c r="C303" s="2603" t="str">
        <f>'12 л. МЕНЮ '!B304</f>
        <v>Зразы картофельные и / соус молочный</v>
      </c>
      <c r="D303" s="258" t="str">
        <f>'12 л. МЕНЮ '!C304</f>
        <v>100 / 20</v>
      </c>
      <c r="E303" s="559">
        <f>'12 л. МЕНЮ '!D304</f>
        <v>3.3809999999999998</v>
      </c>
      <c r="F303" s="348">
        <f>'12 л. МЕНЮ '!E304</f>
        <v>7.2910000000000004</v>
      </c>
      <c r="G303" s="942">
        <f>'12 л. МЕНЮ '!F304</f>
        <v>7.88</v>
      </c>
      <c r="H303" s="871">
        <f>'12 л. МЕНЮ '!G304</f>
        <v>102.59099999999999</v>
      </c>
      <c r="I303" s="348">
        <v>0.44</v>
      </c>
      <c r="J303" s="348">
        <v>0.1</v>
      </c>
      <c r="K303" s="615">
        <v>0.13</v>
      </c>
      <c r="L303" s="804">
        <v>75.56</v>
      </c>
      <c r="M303" s="333">
        <v>28.67</v>
      </c>
      <c r="N303" s="332">
        <v>25.33</v>
      </c>
      <c r="O303" s="333">
        <v>17.559999999999999</v>
      </c>
      <c r="P303" s="2160">
        <v>1.393</v>
      </c>
    </row>
    <row r="304" spans="2:16" ht="14.25" customHeight="1">
      <c r="B304" s="571"/>
      <c r="C304" s="2602"/>
      <c r="D304" s="703"/>
      <c r="E304" s="966"/>
      <c r="F304" s="799"/>
      <c r="G304" s="799"/>
      <c r="H304" s="799"/>
      <c r="I304" s="799"/>
      <c r="J304" s="799"/>
      <c r="K304" s="965"/>
      <c r="L304" s="799"/>
      <c r="M304" s="799"/>
      <c r="N304" s="965"/>
      <c r="O304" s="799"/>
      <c r="P304" s="2171"/>
    </row>
    <row r="305" spans="2:16" ht="16.5" customHeight="1" thickBot="1">
      <c r="B305" s="2140" t="str">
        <f>'12 л. МЕНЮ '!I305</f>
        <v>Пром.пр.</v>
      </c>
      <c r="C305" s="2137" t="str">
        <f>'12 л. МЕНЮ '!B305</f>
        <v>Хлеб пшеничный</v>
      </c>
      <c r="D305" s="374">
        <f>'12 л. МЕНЮ '!C305</f>
        <v>30</v>
      </c>
      <c r="E305" s="484">
        <f>'12 л. МЕНЮ '!D305</f>
        <v>1.155</v>
      </c>
      <c r="F305" s="486">
        <f>'12 л. МЕНЮ '!E305</f>
        <v>0.41299999999999998</v>
      </c>
      <c r="G305" s="486">
        <f>'12 л. МЕНЮ '!F305</f>
        <v>16.260000000000002</v>
      </c>
      <c r="H305" s="486">
        <f>'12 л. МЕНЮ '!G305</f>
        <v>73.376999999999995</v>
      </c>
      <c r="I305" s="347">
        <v>0</v>
      </c>
      <c r="J305" s="347">
        <v>0.08</v>
      </c>
      <c r="K305" s="347">
        <v>0.08</v>
      </c>
      <c r="L305" s="871">
        <v>0</v>
      </c>
      <c r="M305" s="2456">
        <v>9.9</v>
      </c>
      <c r="N305" s="894">
        <v>70</v>
      </c>
      <c r="O305" s="347">
        <v>2</v>
      </c>
      <c r="P305" s="2118">
        <v>0.01</v>
      </c>
    </row>
    <row r="306" spans="2:16" ht="14.25" customHeight="1">
      <c r="B306" s="462" t="s">
        <v>247</v>
      </c>
      <c r="C306" s="601"/>
      <c r="D306" s="2599">
        <f>'12 л. МЕНЮ '!C306</f>
        <v>350</v>
      </c>
      <c r="E306" s="2623">
        <f t="shared" ref="E306:P306" si="53">SUM(E302:E305)</f>
        <v>10.335999999999999</v>
      </c>
      <c r="F306" s="805">
        <f t="shared" si="53"/>
        <v>12.704000000000001</v>
      </c>
      <c r="G306" s="778">
        <f t="shared" si="53"/>
        <v>32.14</v>
      </c>
      <c r="H306" s="849">
        <f t="shared" si="53"/>
        <v>276.96800000000002</v>
      </c>
      <c r="I306" s="805">
        <f t="shared" si="53"/>
        <v>1.8399999999999999</v>
      </c>
      <c r="J306" s="236">
        <f t="shared" si="53"/>
        <v>0.26</v>
      </c>
      <c r="K306" s="805">
        <f t="shared" si="53"/>
        <v>0.23299999999999998</v>
      </c>
      <c r="L306" s="236">
        <f t="shared" si="53"/>
        <v>115.66</v>
      </c>
      <c r="M306" s="865">
        <f t="shared" si="53"/>
        <v>279.37</v>
      </c>
      <c r="N306" s="865">
        <f t="shared" si="53"/>
        <v>275.93</v>
      </c>
      <c r="O306" s="865">
        <f t="shared" si="53"/>
        <v>47.66</v>
      </c>
      <c r="P306" s="610">
        <f t="shared" si="53"/>
        <v>1.603</v>
      </c>
    </row>
    <row r="307" spans="2:16" ht="12.75" customHeight="1">
      <c r="B307" s="862"/>
      <c r="C307" s="863" t="s">
        <v>11</v>
      </c>
      <c r="D307" s="1638">
        <v>0.1</v>
      </c>
      <c r="E307" s="976">
        <f t="shared" ref="E307:P307" si="54">(E333/100)*10</f>
        <v>9</v>
      </c>
      <c r="F307" s="878">
        <f t="shared" si="54"/>
        <v>9.2000000000000011</v>
      </c>
      <c r="G307" s="878">
        <f t="shared" si="54"/>
        <v>38.299999999999997</v>
      </c>
      <c r="H307" s="878">
        <f t="shared" si="54"/>
        <v>272</v>
      </c>
      <c r="I307" s="878">
        <f t="shared" si="54"/>
        <v>7</v>
      </c>
      <c r="J307" s="878">
        <f t="shared" si="54"/>
        <v>0.13999999999999999</v>
      </c>
      <c r="K307" s="878">
        <f t="shared" si="54"/>
        <v>0.16</v>
      </c>
      <c r="L307" s="878">
        <f t="shared" si="54"/>
        <v>90</v>
      </c>
      <c r="M307" s="2620">
        <f t="shared" si="54"/>
        <v>120</v>
      </c>
      <c r="N307" s="2620">
        <f t="shared" si="54"/>
        <v>120</v>
      </c>
      <c r="O307" s="1660">
        <f t="shared" si="54"/>
        <v>30</v>
      </c>
      <c r="P307" s="2170">
        <f t="shared" si="54"/>
        <v>1.7999999999999998</v>
      </c>
    </row>
    <row r="308" spans="2:16" ht="15.75" customHeight="1" thickBot="1">
      <c r="B308" s="230"/>
      <c r="C308" s="858" t="s">
        <v>453</v>
      </c>
      <c r="D308" s="900"/>
      <c r="E308" s="881">
        <f>(E306*100/E333)-10</f>
        <v>1.4844444444444438</v>
      </c>
      <c r="F308" s="882">
        <f>(F306*100/F333)-10</f>
        <v>3.8086956521739133</v>
      </c>
      <c r="G308" s="882">
        <f>(G306*100/G333)-10</f>
        <v>-1.6083550913838121</v>
      </c>
      <c r="H308" s="882">
        <f>(H306*100/H333)-10</f>
        <v>0.18264705882353027</v>
      </c>
      <c r="I308" s="882">
        <f>(I306*100/I333)-10</f>
        <v>-7.3714285714285719</v>
      </c>
      <c r="J308" s="882">
        <f>(J306*100/J333)-10</f>
        <v>8.571428571428573</v>
      </c>
      <c r="K308" s="882">
        <f>(K306*100/K333)-10</f>
        <v>4.5624999999999982</v>
      </c>
      <c r="L308" s="882">
        <f>(L306*100/L333)-10</f>
        <v>2.8511111111111109</v>
      </c>
      <c r="M308" s="882">
        <f>(M306*100/M333)-10</f>
        <v>13.280833333333334</v>
      </c>
      <c r="N308" s="882">
        <f>(N306*100/N333)-10</f>
        <v>12.994166666666668</v>
      </c>
      <c r="O308" s="882">
        <f>(O306*100/O333)-10</f>
        <v>5.8866666666666667</v>
      </c>
      <c r="P308" s="893">
        <f>(P306*100/P333)-10</f>
        <v>-1.0944444444444432</v>
      </c>
    </row>
    <row r="309" spans="2:16" ht="14.25" customHeight="1"/>
    <row r="310" spans="2:16" ht="15" thickBot="1"/>
    <row r="311" spans="2:16">
      <c r="B311" s="706"/>
      <c r="C311" s="36" t="s">
        <v>302</v>
      </c>
      <c r="D311" s="37"/>
      <c r="E311" s="147">
        <f t="shared" ref="E311:P311" si="55">E286+E298</f>
        <v>56.81</v>
      </c>
      <c r="F311" s="236">
        <f t="shared" si="55"/>
        <v>58.719100000000005</v>
      </c>
      <c r="G311" s="236">
        <f t="shared" si="55"/>
        <v>224.20500000000001</v>
      </c>
      <c r="H311" s="236">
        <f t="shared" si="55"/>
        <v>1630.1046999999999</v>
      </c>
      <c r="I311" s="236">
        <f t="shared" si="55"/>
        <v>29.876000000000001</v>
      </c>
      <c r="J311" s="236">
        <f t="shared" si="55"/>
        <v>0.76600000000000001</v>
      </c>
      <c r="K311" s="236">
        <f t="shared" si="55"/>
        <v>1.1284999999999998</v>
      </c>
      <c r="L311" s="236">
        <f t="shared" si="55"/>
        <v>247.57399999999998</v>
      </c>
      <c r="M311" s="785">
        <f t="shared" si="55"/>
        <v>1170.752</v>
      </c>
      <c r="N311" s="2134">
        <f t="shared" si="55"/>
        <v>476.142</v>
      </c>
      <c r="O311" s="789">
        <f t="shared" si="55"/>
        <v>119.38</v>
      </c>
      <c r="P311" s="708">
        <f t="shared" si="55"/>
        <v>12.188800000000001</v>
      </c>
    </row>
    <row r="312" spans="2:16">
      <c r="B312" s="420"/>
      <c r="C312" s="754" t="s">
        <v>11</v>
      </c>
      <c r="D312" s="1638">
        <v>0.6</v>
      </c>
      <c r="E312" s="976">
        <f t="shared" ref="E312:P312" si="56">(E333/100)*60</f>
        <v>54</v>
      </c>
      <c r="F312" s="878">
        <f t="shared" si="56"/>
        <v>55.2</v>
      </c>
      <c r="G312" s="878">
        <f t="shared" si="56"/>
        <v>229.8</v>
      </c>
      <c r="H312" s="878">
        <f t="shared" si="56"/>
        <v>1632</v>
      </c>
      <c r="I312" s="878">
        <f t="shared" si="56"/>
        <v>42</v>
      </c>
      <c r="J312" s="878">
        <f t="shared" si="56"/>
        <v>0.83999999999999986</v>
      </c>
      <c r="K312" s="878">
        <f t="shared" si="56"/>
        <v>0.96</v>
      </c>
      <c r="L312" s="1660">
        <f t="shared" si="56"/>
        <v>540</v>
      </c>
      <c r="M312" s="2620">
        <f t="shared" si="56"/>
        <v>720</v>
      </c>
      <c r="N312" s="2620">
        <f t="shared" si="56"/>
        <v>720</v>
      </c>
      <c r="O312" s="2620">
        <f t="shared" si="56"/>
        <v>180</v>
      </c>
      <c r="P312" s="2170">
        <f t="shared" si="56"/>
        <v>10.799999999999999</v>
      </c>
    </row>
    <row r="313" spans="2:16" ht="16.5" customHeight="1" thickBot="1">
      <c r="B313" s="230"/>
      <c r="C313" s="858" t="s">
        <v>453</v>
      </c>
      <c r="D313" s="900"/>
      <c r="E313" s="881">
        <f>(E311*100/E333)-60</f>
        <v>3.12222222222222</v>
      </c>
      <c r="F313" s="882">
        <f>(F311*100/F333)-60</f>
        <v>3.8251086956521831</v>
      </c>
      <c r="G313" s="882">
        <f>(G311*100/G333)-60</f>
        <v>-1.4608355091383842</v>
      </c>
      <c r="H313" s="882">
        <f>(H311*100/H333)-60</f>
        <v>-6.9680147058832631E-2</v>
      </c>
      <c r="I313" s="882">
        <f>(I311*100/I333)-60</f>
        <v>-17.32</v>
      </c>
      <c r="J313" s="882">
        <f>(J311*100/J333)-60</f>
        <v>-5.2857142857142847</v>
      </c>
      <c r="K313" s="882">
        <f>(K311*100/K333)-60</f>
        <v>10.531249999999986</v>
      </c>
      <c r="L313" s="882">
        <f>(L311*100/L333)-60</f>
        <v>-32.491777777777784</v>
      </c>
      <c r="M313" s="882">
        <f>(M311*100/M333)-60</f>
        <v>37.562666666666658</v>
      </c>
      <c r="N313" s="882">
        <f>(N311*100/N333)-60</f>
        <v>-20.3215</v>
      </c>
      <c r="O313" s="882">
        <f>(O311*100/O333)-60</f>
        <v>-20.206666666666663</v>
      </c>
      <c r="P313" s="893">
        <f>(P311*100/P333)-60</f>
        <v>7.7155555555555679</v>
      </c>
    </row>
    <row r="314" spans="2:16" ht="16.5" customHeight="1" thickBot="1"/>
    <row r="315" spans="2:16" ht="15.75" customHeight="1">
      <c r="B315" s="706"/>
      <c r="C315" s="36" t="s">
        <v>301</v>
      </c>
      <c r="D315" s="37"/>
      <c r="E315" s="147">
        <f t="shared" ref="E315:P315" si="57">E298+E306</f>
        <v>46.654000000000003</v>
      </c>
      <c r="F315" s="236">
        <f t="shared" si="57"/>
        <v>48.054100000000005</v>
      </c>
      <c r="G315" s="236">
        <f t="shared" si="57"/>
        <v>162.15199999999999</v>
      </c>
      <c r="H315" s="236">
        <f t="shared" si="57"/>
        <v>1228.4777000000001</v>
      </c>
      <c r="I315" s="236">
        <f t="shared" si="57"/>
        <v>20.766000000000002</v>
      </c>
      <c r="J315" s="236">
        <f t="shared" si="57"/>
        <v>0.66799999999999993</v>
      </c>
      <c r="K315" s="236">
        <f t="shared" si="57"/>
        <v>0.88649999999999995</v>
      </c>
      <c r="L315" s="236">
        <f t="shared" si="57"/>
        <v>279.774</v>
      </c>
      <c r="M315" s="865">
        <f t="shared" si="57"/>
        <v>987.65200000000004</v>
      </c>
      <c r="N315" s="865">
        <f t="shared" si="57"/>
        <v>558.63200000000006</v>
      </c>
      <c r="O315" s="789">
        <f t="shared" si="57"/>
        <v>134.72999999999999</v>
      </c>
      <c r="P315" s="708">
        <f t="shared" si="57"/>
        <v>8.0210000000000008</v>
      </c>
    </row>
    <row r="316" spans="2:16" ht="14.25" customHeight="1">
      <c r="B316" s="420"/>
      <c r="C316" s="754" t="s">
        <v>11</v>
      </c>
      <c r="D316" s="1638">
        <v>0.45</v>
      </c>
      <c r="E316" s="976">
        <f t="shared" ref="E316:P316" si="58">(E333/100)*45</f>
        <v>40.5</v>
      </c>
      <c r="F316" s="878">
        <f t="shared" si="58"/>
        <v>41.4</v>
      </c>
      <c r="G316" s="878">
        <f t="shared" si="58"/>
        <v>172.35</v>
      </c>
      <c r="H316" s="878">
        <f t="shared" si="58"/>
        <v>1224</v>
      </c>
      <c r="I316" s="878">
        <f t="shared" si="58"/>
        <v>31.499999999999996</v>
      </c>
      <c r="J316" s="878">
        <f t="shared" si="58"/>
        <v>0.62999999999999989</v>
      </c>
      <c r="K316" s="878">
        <f t="shared" si="58"/>
        <v>0.72</v>
      </c>
      <c r="L316" s="1660">
        <f t="shared" si="58"/>
        <v>405</v>
      </c>
      <c r="M316" s="2620">
        <f t="shared" si="58"/>
        <v>540</v>
      </c>
      <c r="N316" s="2620">
        <f t="shared" si="58"/>
        <v>540</v>
      </c>
      <c r="O316" s="2620">
        <f t="shared" si="58"/>
        <v>135</v>
      </c>
      <c r="P316" s="2170">
        <f t="shared" si="58"/>
        <v>8.1</v>
      </c>
    </row>
    <row r="317" spans="2:16" ht="15" thickBot="1">
      <c r="B317" s="230"/>
      <c r="C317" s="858" t="s">
        <v>453</v>
      </c>
      <c r="D317" s="900"/>
      <c r="E317" s="881">
        <f>(E315*100/E333)-45</f>
        <v>6.8377777777777808</v>
      </c>
      <c r="F317" s="882">
        <f>(F315*100/F333)-45</f>
        <v>7.2327173913043552</v>
      </c>
      <c r="G317" s="882">
        <f>(G315*100/G333)-45</f>
        <v>-2.6626631853785909</v>
      </c>
      <c r="H317" s="882">
        <f>(H315*100/H333)-45</f>
        <v>0.16462132352941694</v>
      </c>
      <c r="I317" s="882">
        <f>(I315*100/I333)-45</f>
        <v>-15.334285714285709</v>
      </c>
      <c r="J317" s="882">
        <f>(J315*100/J333)-45</f>
        <v>2.7142857142857153</v>
      </c>
      <c r="K317" s="882">
        <f>(K315*100/K333)-45</f>
        <v>10.406249999999993</v>
      </c>
      <c r="L317" s="882">
        <f>(L315*100/L333)-45</f>
        <v>-13.913999999999998</v>
      </c>
      <c r="M317" s="882">
        <f>(M315*100/M333)-45</f>
        <v>37.304333333333346</v>
      </c>
      <c r="N317" s="882">
        <f>(N315*100/N333)-45</f>
        <v>1.5526666666666671</v>
      </c>
      <c r="O317" s="882">
        <f>(O315*100/O333)-45</f>
        <v>-9.0000000000003411E-2</v>
      </c>
      <c r="P317" s="893">
        <f>(P315*100/P333)-45</f>
        <v>-0.43888888888888289</v>
      </c>
    </row>
    <row r="318" spans="2:16" ht="13.5" customHeight="1" thickBot="1">
      <c r="P318"/>
    </row>
    <row r="319" spans="2:16" ht="13.5" customHeight="1">
      <c r="B319" s="861" t="s">
        <v>335</v>
      </c>
      <c r="C319" s="36"/>
      <c r="D319" s="37"/>
      <c r="E319" s="811">
        <f t="shared" ref="E319:P319" si="59">E286+E298+E306</f>
        <v>67.146000000000001</v>
      </c>
      <c r="F319" s="812">
        <f t="shared" si="59"/>
        <v>71.423100000000005</v>
      </c>
      <c r="G319" s="812">
        <f t="shared" si="59"/>
        <v>256.34500000000003</v>
      </c>
      <c r="H319" s="812">
        <f t="shared" si="59"/>
        <v>1907.0726999999999</v>
      </c>
      <c r="I319" s="812">
        <f t="shared" si="59"/>
        <v>31.716000000000001</v>
      </c>
      <c r="J319" s="812">
        <f t="shared" si="59"/>
        <v>1.026</v>
      </c>
      <c r="K319" s="812">
        <f t="shared" si="59"/>
        <v>1.3614999999999999</v>
      </c>
      <c r="L319" s="812">
        <f t="shared" si="59"/>
        <v>363.23399999999998</v>
      </c>
      <c r="M319" s="2172">
        <f t="shared" si="59"/>
        <v>1450.1219999999998</v>
      </c>
      <c r="N319" s="2381">
        <f t="shared" si="59"/>
        <v>752.072</v>
      </c>
      <c r="O319" s="2193">
        <f t="shared" si="59"/>
        <v>167.04</v>
      </c>
      <c r="P319" s="898">
        <f t="shared" si="59"/>
        <v>13.7918</v>
      </c>
    </row>
    <row r="320" spans="2:16" ht="15" customHeight="1">
      <c r="B320" s="862"/>
      <c r="C320" s="863" t="s">
        <v>11</v>
      </c>
      <c r="D320" s="1638">
        <v>0.7</v>
      </c>
      <c r="E320" s="976">
        <f t="shared" ref="E320:P320" si="60">(E333/100)*70</f>
        <v>63</v>
      </c>
      <c r="F320" s="878">
        <f t="shared" si="60"/>
        <v>64.400000000000006</v>
      </c>
      <c r="G320" s="878">
        <f t="shared" si="60"/>
        <v>268.10000000000002</v>
      </c>
      <c r="H320" s="878">
        <f t="shared" si="60"/>
        <v>1904</v>
      </c>
      <c r="I320" s="878">
        <f t="shared" si="60"/>
        <v>49</v>
      </c>
      <c r="J320" s="878">
        <f t="shared" si="60"/>
        <v>0.97999999999999987</v>
      </c>
      <c r="K320" s="878">
        <f t="shared" si="60"/>
        <v>1.1200000000000001</v>
      </c>
      <c r="L320" s="1660">
        <f t="shared" si="60"/>
        <v>630</v>
      </c>
      <c r="M320" s="2620">
        <f t="shared" si="60"/>
        <v>840</v>
      </c>
      <c r="N320" s="2620">
        <f t="shared" si="60"/>
        <v>840</v>
      </c>
      <c r="O320" s="2620">
        <f t="shared" si="60"/>
        <v>210</v>
      </c>
      <c r="P320" s="2170">
        <f t="shared" si="60"/>
        <v>12.6</v>
      </c>
    </row>
    <row r="321" spans="2:16" ht="14.25" customHeight="1" thickBot="1">
      <c r="B321" s="230"/>
      <c r="C321" s="858" t="s">
        <v>453</v>
      </c>
      <c r="D321" s="900"/>
      <c r="E321" s="881">
        <f>(E319*100/E333)-70</f>
        <v>4.6066666666666691</v>
      </c>
      <c r="F321" s="882">
        <f>(F319*100/F333)-70</f>
        <v>7.6338043478260857</v>
      </c>
      <c r="G321" s="882">
        <f>(G319*100/G333)-70</f>
        <v>-3.0691906005221767</v>
      </c>
      <c r="H321" s="882">
        <f>(H319*100/H333)-70</f>
        <v>0.11296691176470119</v>
      </c>
      <c r="I321" s="882">
        <f>(I319*100/I333)-70</f>
        <v>-24.691428571428574</v>
      </c>
      <c r="J321" s="882">
        <f>(J319*100/J333)-70</f>
        <v>3.2857142857142918</v>
      </c>
      <c r="K321" s="882">
        <f>(K319*100/K333)-70</f>
        <v>15.09375</v>
      </c>
      <c r="L321" s="882">
        <f>(L319*100/L333)-70</f>
        <v>-29.640666666666668</v>
      </c>
      <c r="M321" s="882">
        <f>(M319*100/M333)-70</f>
        <v>50.843499999999992</v>
      </c>
      <c r="N321" s="882">
        <f>(N319*100/N333)-70</f>
        <v>-7.3273333333333355</v>
      </c>
      <c r="O321" s="882">
        <f>(O319*100/O333)-70</f>
        <v>-14.32</v>
      </c>
      <c r="P321" s="893">
        <f>(P319*100/P333)-70</f>
        <v>6.6211111111111194</v>
      </c>
    </row>
    <row r="325" spans="2:16" ht="13.5" customHeight="1">
      <c r="C325" s="756"/>
      <c r="D325" s="10" t="s">
        <v>209</v>
      </c>
      <c r="E325" s="303"/>
    </row>
    <row r="326" spans="2:16" ht="13.5" customHeight="1">
      <c r="C326" s="11" t="s">
        <v>831</v>
      </c>
      <c r="D326" s="149"/>
      <c r="E326" s="2"/>
      <c r="F326"/>
      <c r="I326"/>
      <c r="J326"/>
      <c r="K326" s="20"/>
      <c r="L326" s="20"/>
      <c r="M326"/>
      <c r="N326"/>
      <c r="O326"/>
      <c r="P326"/>
    </row>
    <row r="327" spans="2:16" ht="12.75" customHeight="1">
      <c r="C327" s="19" t="s">
        <v>343</v>
      </c>
      <c r="I327" s="310" t="s">
        <v>929</v>
      </c>
      <c r="N327" s="5"/>
    </row>
    <row r="328" spans="2:16" ht="12.75" customHeight="1">
      <c r="C328" s="756" t="s">
        <v>832</v>
      </c>
    </row>
    <row r="329" spans="2:16" ht="16.5" customHeight="1" thickBot="1">
      <c r="B329" s="2" t="s">
        <v>920</v>
      </c>
      <c r="C329" s="20"/>
      <c r="D329"/>
      <c r="F329" s="25" t="s">
        <v>830</v>
      </c>
      <c r="I329" s="23" t="s">
        <v>0</v>
      </c>
      <c r="J329"/>
      <c r="K329" s="78" t="s">
        <v>451</v>
      </c>
      <c r="L329" s="20"/>
      <c r="M329" s="20"/>
      <c r="N329" s="26"/>
      <c r="P329" s="120"/>
    </row>
    <row r="330" spans="2:16" ht="14.25" customHeight="1" thickBot="1">
      <c r="B330" s="81" t="s">
        <v>914</v>
      </c>
      <c r="C330" s="57"/>
      <c r="D330" s="504"/>
      <c r="E330" s="982" t="s">
        <v>848</v>
      </c>
      <c r="F330" s="357"/>
      <c r="G330" s="357"/>
      <c r="H330" s="2105" t="s">
        <v>710</v>
      </c>
      <c r="I330" s="574" t="s">
        <v>319</v>
      </c>
      <c r="J330" s="2175"/>
      <c r="K330" s="2175"/>
      <c r="L330" s="2176"/>
      <c r="M330" s="766" t="s">
        <v>320</v>
      </c>
      <c r="N330" s="33"/>
      <c r="O330" s="767"/>
      <c r="P330" s="506"/>
    </row>
    <row r="331" spans="2:16">
      <c r="B331" s="60"/>
      <c r="C331" s="846" t="s">
        <v>294</v>
      </c>
      <c r="D331" s="507"/>
      <c r="E331" s="971" t="s">
        <v>186</v>
      </c>
      <c r="F331" s="971" t="s">
        <v>56</v>
      </c>
      <c r="G331" s="2173" t="s">
        <v>57</v>
      </c>
      <c r="H331" s="2174" t="s">
        <v>189</v>
      </c>
      <c r="I331" s="614"/>
      <c r="J331" s="2124"/>
      <c r="K331" s="33"/>
      <c r="L331" s="2124"/>
      <c r="M331" s="2177" t="s">
        <v>331</v>
      </c>
      <c r="N331" s="2178" t="s">
        <v>332</v>
      </c>
      <c r="O331" s="2177" t="s">
        <v>333</v>
      </c>
      <c r="P331" s="2179" t="s">
        <v>334</v>
      </c>
    </row>
    <row r="332" spans="2:16" ht="16.2" thickBot="1">
      <c r="B332" s="56"/>
      <c r="C332" s="612" t="s">
        <v>236</v>
      </c>
      <c r="D332" s="476"/>
      <c r="E332" s="436" t="s">
        <v>6</v>
      </c>
      <c r="F332" s="436" t="s">
        <v>7</v>
      </c>
      <c r="G332" s="436" t="s">
        <v>8</v>
      </c>
      <c r="H332" s="2129" t="s">
        <v>444</v>
      </c>
      <c r="I332" s="960" t="s">
        <v>322</v>
      </c>
      <c r="J332" s="2180" t="s">
        <v>323</v>
      </c>
      <c r="K332" s="1924" t="s">
        <v>324</v>
      </c>
      <c r="L332" s="2130" t="s">
        <v>325</v>
      </c>
      <c r="M332" s="2131" t="s">
        <v>326</v>
      </c>
      <c r="N332" s="2130" t="s">
        <v>327</v>
      </c>
      <c r="O332" s="2131" t="s">
        <v>328</v>
      </c>
      <c r="P332" s="2133" t="s">
        <v>329</v>
      </c>
    </row>
    <row r="333" spans="2:16" ht="14.25" customHeight="1">
      <c r="B333" s="84"/>
      <c r="C333" s="690" t="s">
        <v>106</v>
      </c>
      <c r="D333" s="691">
        <v>1</v>
      </c>
      <c r="E333" s="382">
        <v>90</v>
      </c>
      <c r="F333" s="58">
        <v>92</v>
      </c>
      <c r="G333" s="59">
        <v>383</v>
      </c>
      <c r="H333" s="514">
        <v>2720</v>
      </c>
      <c r="I333" s="382">
        <v>70</v>
      </c>
      <c r="J333" s="58">
        <v>1.4</v>
      </c>
      <c r="K333" s="58">
        <v>1.6</v>
      </c>
      <c r="L333" s="59">
        <v>900</v>
      </c>
      <c r="M333" s="817">
        <v>1200</v>
      </c>
      <c r="N333" s="817">
        <v>1200</v>
      </c>
      <c r="O333" s="817">
        <v>300</v>
      </c>
      <c r="P333" s="818">
        <v>18</v>
      </c>
    </row>
    <row r="334" spans="2:16" ht="11.25" customHeight="1">
      <c r="B334" s="174"/>
      <c r="C334" s="562" t="s">
        <v>118</v>
      </c>
      <c r="D334" s="692"/>
      <c r="E334" s="580"/>
      <c r="F334" s="383"/>
      <c r="G334" s="383"/>
      <c r="H334" s="383"/>
      <c r="I334" s="383"/>
      <c r="J334" s="383"/>
      <c r="K334" s="383"/>
      <c r="L334" s="383"/>
      <c r="M334" s="383"/>
      <c r="N334" s="383"/>
      <c r="O334" s="383"/>
      <c r="P334" s="581"/>
    </row>
    <row r="335" spans="2:16" ht="12" customHeight="1">
      <c r="B335" s="819" t="s">
        <v>336</v>
      </c>
      <c r="C335" s="518" t="s">
        <v>292</v>
      </c>
      <c r="D335" s="355">
        <v>0.25</v>
      </c>
      <c r="E335" s="838">
        <f t="shared" ref="E335:P335" si="61">(E333/100)*25</f>
        <v>22.5</v>
      </c>
      <c r="F335" s="839">
        <f t="shared" si="61"/>
        <v>23</v>
      </c>
      <c r="G335" s="839">
        <f t="shared" si="61"/>
        <v>95.75</v>
      </c>
      <c r="H335" s="839">
        <f t="shared" si="61"/>
        <v>680</v>
      </c>
      <c r="I335" s="839">
        <f t="shared" si="61"/>
        <v>17.5</v>
      </c>
      <c r="J335" s="839">
        <f t="shared" si="61"/>
        <v>0.35</v>
      </c>
      <c r="K335" s="839">
        <f t="shared" si="61"/>
        <v>0.4</v>
      </c>
      <c r="L335" s="839">
        <f t="shared" si="61"/>
        <v>225</v>
      </c>
      <c r="M335" s="984">
        <f t="shared" si="61"/>
        <v>300</v>
      </c>
      <c r="N335" s="984">
        <f t="shared" si="61"/>
        <v>300</v>
      </c>
      <c r="O335" s="839">
        <f t="shared" si="61"/>
        <v>75</v>
      </c>
      <c r="P335" s="840">
        <f t="shared" si="61"/>
        <v>4.5</v>
      </c>
    </row>
    <row r="336" spans="2:16" ht="9.75" customHeight="1">
      <c r="B336" s="60"/>
      <c r="C336" s="905"/>
      <c r="D336" s="519"/>
      <c r="E336" s="221"/>
      <c r="F336" s="820"/>
      <c r="G336" s="820"/>
      <c r="H336" s="820"/>
      <c r="I336" s="820"/>
      <c r="J336" s="820"/>
      <c r="K336" s="820"/>
      <c r="L336" s="820"/>
      <c r="M336" s="820"/>
      <c r="N336" s="820"/>
      <c r="O336" s="820"/>
      <c r="P336" s="821"/>
    </row>
    <row r="337" spans="2:16" ht="14.25" customHeight="1">
      <c r="B337" s="909"/>
      <c r="C337" s="910" t="s">
        <v>291</v>
      </c>
      <c r="D337" s="911"/>
      <c r="E337" s="901">
        <f>(E73+E124+E179+E231+E286)/5</f>
        <v>22.5</v>
      </c>
      <c r="F337" s="902">
        <f>(F73+F124+F179+F231+F286)/5</f>
        <v>23</v>
      </c>
      <c r="G337" s="902">
        <f>(G73+G124+G179+G231+G286)/5</f>
        <v>95.75</v>
      </c>
      <c r="H337" s="902">
        <f>(H73+H124+H179+H231+H286)/5</f>
        <v>680</v>
      </c>
      <c r="I337" s="902">
        <f>(I73+I124+I179+I231+I286)/5</f>
        <v>13.8918</v>
      </c>
      <c r="J337" s="902">
        <f>(J73+J124+J179+J231+J286)/5</f>
        <v>0.29842000000000002</v>
      </c>
      <c r="K337" s="902">
        <f>(K73+K124+K179+K231+K286)/5</f>
        <v>0.38361999999999996</v>
      </c>
      <c r="L337" s="903">
        <f>(L73+L124+L179+L231+L286)/5</f>
        <v>254.45739999999995</v>
      </c>
      <c r="M337" s="985">
        <f>(M73+M124+M179+M231+M286)/5</f>
        <v>327.57242000000002</v>
      </c>
      <c r="N337" s="985">
        <f>(N73+N124+N179+N231+N286)/5</f>
        <v>196.86254</v>
      </c>
      <c r="O337" s="920">
        <f>(O73+O124+O179+O231+O286)/5</f>
        <v>59.11193999999999</v>
      </c>
      <c r="P337" s="904">
        <f>(P73+P124+P179+P231+P286)/5</f>
        <v>3.4872600000000005</v>
      </c>
    </row>
    <row r="338" spans="2:16" ht="15" thickBot="1">
      <c r="B338" s="230"/>
      <c r="C338" s="858" t="s">
        <v>453</v>
      </c>
      <c r="D338" s="900"/>
      <c r="E338" s="881">
        <f t="shared" ref="E338:P338" si="62">(E337*100/E333)-25</f>
        <v>0</v>
      </c>
      <c r="F338" s="882">
        <f t="shared" si="62"/>
        <v>0</v>
      </c>
      <c r="G338" s="882">
        <f t="shared" si="62"/>
        <v>0</v>
      </c>
      <c r="H338" s="882">
        <f t="shared" si="62"/>
        <v>0</v>
      </c>
      <c r="I338" s="882">
        <f t="shared" si="62"/>
        <v>-5.1545714285714261</v>
      </c>
      <c r="J338" s="882">
        <f t="shared" si="62"/>
        <v>-3.6842857142857106</v>
      </c>
      <c r="K338" s="882">
        <f t="shared" si="62"/>
        <v>-1.0237500000000033</v>
      </c>
      <c r="L338" s="882">
        <f t="shared" si="62"/>
        <v>3.2730444444444373</v>
      </c>
      <c r="M338" s="882">
        <f t="shared" si="62"/>
        <v>2.2977016666666685</v>
      </c>
      <c r="N338" s="882">
        <f t="shared" si="62"/>
        <v>-8.5947883333333337</v>
      </c>
      <c r="O338" s="882">
        <f t="shared" si="62"/>
        <v>-5.2960200000000057</v>
      </c>
      <c r="P338" s="893">
        <f t="shared" si="62"/>
        <v>-5.6263333333333314</v>
      </c>
    </row>
    <row r="339" spans="2:16" ht="13.5" customHeight="1" thickBot="1"/>
    <row r="340" spans="2:16" ht="15" thickBot="1">
      <c r="B340" s="81" t="s">
        <v>914</v>
      </c>
      <c r="C340" s="57"/>
      <c r="D340" s="981"/>
      <c r="E340" s="982" t="s">
        <v>848</v>
      </c>
      <c r="F340" s="357"/>
      <c r="G340" s="357"/>
      <c r="H340" s="2105" t="s">
        <v>710</v>
      </c>
      <c r="I340" s="574" t="s">
        <v>319</v>
      </c>
      <c r="J340" s="2175"/>
      <c r="K340" s="2175"/>
      <c r="L340" s="2176"/>
      <c r="M340" s="766" t="s">
        <v>320</v>
      </c>
      <c r="N340" s="33"/>
      <c r="O340" s="767"/>
      <c r="P340" s="506"/>
    </row>
    <row r="341" spans="2:16">
      <c r="B341" s="60"/>
      <c r="C341" s="813" t="s">
        <v>295</v>
      </c>
      <c r="D341" s="692"/>
      <c r="E341" s="971" t="s">
        <v>186</v>
      </c>
      <c r="F341" s="971" t="s">
        <v>56</v>
      </c>
      <c r="G341" s="2173" t="s">
        <v>57</v>
      </c>
      <c r="H341" s="2174" t="s">
        <v>189</v>
      </c>
      <c r="I341" s="614"/>
      <c r="J341" s="2124"/>
      <c r="K341" s="33"/>
      <c r="L341" s="2124"/>
      <c r="M341" s="2177" t="s">
        <v>331</v>
      </c>
      <c r="N341" s="2178" t="s">
        <v>332</v>
      </c>
      <c r="O341" s="2177" t="s">
        <v>333</v>
      </c>
      <c r="P341" s="2179" t="s">
        <v>334</v>
      </c>
    </row>
    <row r="342" spans="2:16" ht="14.25" customHeight="1" thickBot="1">
      <c r="B342" s="56"/>
      <c r="C342" s="612" t="s">
        <v>236</v>
      </c>
      <c r="D342" s="771"/>
      <c r="E342" s="436" t="s">
        <v>6</v>
      </c>
      <c r="F342" s="436" t="s">
        <v>7</v>
      </c>
      <c r="G342" s="436" t="s">
        <v>8</v>
      </c>
      <c r="H342" s="2129" t="s">
        <v>444</v>
      </c>
      <c r="I342" s="960" t="s">
        <v>322</v>
      </c>
      <c r="J342" s="2180" t="s">
        <v>323</v>
      </c>
      <c r="K342" s="1924" t="s">
        <v>324</v>
      </c>
      <c r="L342" s="2130" t="s">
        <v>325</v>
      </c>
      <c r="M342" s="2131" t="s">
        <v>326</v>
      </c>
      <c r="N342" s="2130" t="s">
        <v>327</v>
      </c>
      <c r="O342" s="2131" t="s">
        <v>328</v>
      </c>
      <c r="P342" s="2133" t="s">
        <v>329</v>
      </c>
    </row>
    <row r="343" spans="2:16" ht="13.5" customHeight="1">
      <c r="B343" s="84"/>
      <c r="C343" s="690" t="s">
        <v>106</v>
      </c>
      <c r="D343" s="691">
        <v>1</v>
      </c>
      <c r="E343" s="382">
        <v>90</v>
      </c>
      <c r="F343" s="58">
        <v>92</v>
      </c>
      <c r="G343" s="59">
        <v>383</v>
      </c>
      <c r="H343" s="514">
        <v>2720</v>
      </c>
      <c r="I343" s="382">
        <v>70</v>
      </c>
      <c r="J343" s="58">
        <v>1.4</v>
      </c>
      <c r="K343" s="58">
        <v>1.6</v>
      </c>
      <c r="L343" s="59">
        <v>900</v>
      </c>
      <c r="M343" s="817">
        <v>1200</v>
      </c>
      <c r="N343" s="817">
        <v>1200</v>
      </c>
      <c r="O343" s="817">
        <v>300</v>
      </c>
      <c r="P343" s="818">
        <v>18</v>
      </c>
    </row>
    <row r="344" spans="2:16" ht="12.75" customHeight="1">
      <c r="B344" s="174"/>
      <c r="C344" s="562" t="s">
        <v>118</v>
      </c>
      <c r="D344" s="692"/>
      <c r="E344" s="580"/>
      <c r="F344" s="383"/>
      <c r="G344" s="383"/>
      <c r="H344" s="383"/>
      <c r="I344" s="383"/>
      <c r="J344" s="383"/>
      <c r="K344" s="383"/>
      <c r="L344" s="383"/>
      <c r="M344" s="383"/>
      <c r="N344" s="383"/>
      <c r="O344" s="383"/>
      <c r="P344" s="581"/>
    </row>
    <row r="345" spans="2:16" ht="13.5" customHeight="1">
      <c r="B345" s="819" t="s">
        <v>336</v>
      </c>
      <c r="C345" s="518" t="s">
        <v>293</v>
      </c>
      <c r="D345" s="355">
        <v>0.35</v>
      </c>
      <c r="E345" s="838">
        <f>(E343/100)*35</f>
        <v>31.5</v>
      </c>
      <c r="F345" s="839">
        <f t="shared" ref="F345:G345" si="63">(F343/100)*35</f>
        <v>32.200000000000003</v>
      </c>
      <c r="G345" s="839">
        <f t="shared" si="63"/>
        <v>134.05000000000001</v>
      </c>
      <c r="H345" s="839">
        <f>(H343/100)*35</f>
        <v>952</v>
      </c>
      <c r="I345" s="839">
        <f t="shared" ref="I345:P345" si="64">(I343/100)*35</f>
        <v>24.5</v>
      </c>
      <c r="J345" s="839">
        <f t="shared" si="64"/>
        <v>0.48999999999999994</v>
      </c>
      <c r="K345" s="839">
        <f t="shared" si="64"/>
        <v>0.56000000000000005</v>
      </c>
      <c r="L345" s="839">
        <f t="shared" si="64"/>
        <v>315</v>
      </c>
      <c r="M345" s="984">
        <f t="shared" si="64"/>
        <v>420</v>
      </c>
      <c r="N345" s="984">
        <f t="shared" si="64"/>
        <v>420</v>
      </c>
      <c r="O345" s="984">
        <f t="shared" si="64"/>
        <v>105</v>
      </c>
      <c r="P345" s="840">
        <f t="shared" si="64"/>
        <v>6.3</v>
      </c>
    </row>
    <row r="346" spans="2:16">
      <c r="B346" s="909"/>
      <c r="C346" s="910" t="s">
        <v>291</v>
      </c>
      <c r="D346" s="911"/>
      <c r="E346" s="1667">
        <f>(E84+E135+E191+E243+E298)/5</f>
        <v>31.5</v>
      </c>
      <c r="F346" s="1668">
        <f>(F84+F135+F191+F243+F298)/5</f>
        <v>32.200000000000003</v>
      </c>
      <c r="G346" s="1668">
        <f>(G84+G135+G191+G243+G298)/5</f>
        <v>134.05000000000001</v>
      </c>
      <c r="H346" s="1668">
        <f>(H84+H135+H191+H243+H298)/5</f>
        <v>952</v>
      </c>
      <c r="I346" s="1668">
        <f>(I84+I135+I191+I243+I298)/5</f>
        <v>28.2241</v>
      </c>
      <c r="J346" s="1668">
        <f>(J84+J135+J191+J243+J298)/5</f>
        <v>0.49716000000000005</v>
      </c>
      <c r="K346" s="1668">
        <f>(K84+K135+K191+K243+K298)/5</f>
        <v>0.59389999999999998</v>
      </c>
      <c r="L346" s="2181">
        <f>(L84+L135+L191+L243+L298)/5</f>
        <v>317.72079999999994</v>
      </c>
      <c r="M346" s="2181">
        <f>(M84+M135+M191+M243+M298)/5</f>
        <v>390.52074000000005</v>
      </c>
      <c r="N346" s="2181">
        <f>(N84+N135+N191+N243+N298)/5</f>
        <v>466.36499999999995</v>
      </c>
      <c r="O346" s="1668">
        <f>(O84+O135+O191+O243+O298)/5</f>
        <v>100.3972</v>
      </c>
      <c r="P346" s="1669">
        <f>(P84+P135+P191+P243+P298)/5</f>
        <v>7.5629999999999997</v>
      </c>
    </row>
    <row r="347" spans="2:16" ht="15" thickBot="1">
      <c r="B347" s="230"/>
      <c r="C347" s="858" t="s">
        <v>453</v>
      </c>
      <c r="D347" s="900"/>
      <c r="E347" s="881">
        <f>(E346*100/E343)-35</f>
        <v>0</v>
      </c>
      <c r="F347" s="882">
        <f t="shared" ref="F347:P347" si="65">(F346*100/F343)-35</f>
        <v>0</v>
      </c>
      <c r="G347" s="882">
        <f t="shared" si="65"/>
        <v>0</v>
      </c>
      <c r="H347" s="882">
        <f t="shared" si="65"/>
        <v>0</v>
      </c>
      <c r="I347" s="882">
        <f t="shared" si="65"/>
        <v>5.3201428571428551</v>
      </c>
      <c r="J347" s="882">
        <f t="shared" si="65"/>
        <v>0.51142857142858134</v>
      </c>
      <c r="K347" s="882">
        <f t="shared" si="65"/>
        <v>2.1187499999999986</v>
      </c>
      <c r="L347" s="882">
        <f t="shared" si="65"/>
        <v>0.30231111111110209</v>
      </c>
      <c r="M347" s="882">
        <f t="shared" si="65"/>
        <v>-2.4566049999999962</v>
      </c>
      <c r="N347" s="882">
        <f t="shared" si="65"/>
        <v>3.863749999999996</v>
      </c>
      <c r="O347" s="882">
        <f t="shared" si="65"/>
        <v>-1.5342666666666673</v>
      </c>
      <c r="P347" s="893">
        <f t="shared" si="65"/>
        <v>7.0166666666666657</v>
      </c>
    </row>
    <row r="348" spans="2:16" ht="15.75" customHeight="1" thickBot="1"/>
    <row r="349" spans="2:16" ht="12.75" customHeight="1" thickBot="1">
      <c r="B349" s="81" t="s">
        <v>914</v>
      </c>
      <c r="C349" s="57"/>
      <c r="D349" s="981"/>
      <c r="E349" s="982" t="s">
        <v>848</v>
      </c>
      <c r="F349" s="357"/>
      <c r="G349" s="357"/>
      <c r="H349" s="2105" t="s">
        <v>710</v>
      </c>
      <c r="I349" s="574" t="s">
        <v>319</v>
      </c>
      <c r="J349" s="2175"/>
      <c r="K349" s="2175"/>
      <c r="L349" s="2176"/>
      <c r="M349" s="766" t="s">
        <v>320</v>
      </c>
      <c r="N349" s="33"/>
      <c r="O349" s="767"/>
      <c r="P349" s="506"/>
    </row>
    <row r="350" spans="2:16">
      <c r="B350" s="60"/>
      <c r="C350" s="846" t="s">
        <v>296</v>
      </c>
      <c r="D350" s="692"/>
      <c r="E350" s="971" t="s">
        <v>186</v>
      </c>
      <c r="F350" s="971" t="s">
        <v>56</v>
      </c>
      <c r="G350" s="2173" t="s">
        <v>57</v>
      </c>
      <c r="H350" s="2174" t="s">
        <v>189</v>
      </c>
      <c r="I350" s="614"/>
      <c r="J350" s="2124"/>
      <c r="K350" s="33"/>
      <c r="L350" s="2124"/>
      <c r="M350" s="2177" t="s">
        <v>331</v>
      </c>
      <c r="N350" s="2178" t="s">
        <v>332</v>
      </c>
      <c r="O350" s="2177" t="s">
        <v>333</v>
      </c>
      <c r="P350" s="2179" t="s">
        <v>334</v>
      </c>
    </row>
    <row r="351" spans="2:16" ht="15" customHeight="1" thickBot="1">
      <c r="B351" s="56"/>
      <c r="C351" s="612" t="s">
        <v>236</v>
      </c>
      <c r="D351" s="771"/>
      <c r="E351" s="436" t="s">
        <v>6</v>
      </c>
      <c r="F351" s="436" t="s">
        <v>7</v>
      </c>
      <c r="G351" s="436" t="s">
        <v>8</v>
      </c>
      <c r="H351" s="2129" t="s">
        <v>444</v>
      </c>
      <c r="I351" s="960" t="s">
        <v>322</v>
      </c>
      <c r="J351" s="2180" t="s">
        <v>323</v>
      </c>
      <c r="K351" s="1924" t="s">
        <v>324</v>
      </c>
      <c r="L351" s="2130" t="s">
        <v>325</v>
      </c>
      <c r="M351" s="2131" t="s">
        <v>326</v>
      </c>
      <c r="N351" s="2130" t="s">
        <v>327</v>
      </c>
      <c r="O351" s="2131" t="s">
        <v>328</v>
      </c>
      <c r="P351" s="2133" t="s">
        <v>329</v>
      </c>
    </row>
    <row r="352" spans="2:16" ht="12" customHeight="1">
      <c r="B352" s="60"/>
      <c r="C352" s="815" t="s">
        <v>106</v>
      </c>
      <c r="D352" s="816">
        <v>1</v>
      </c>
      <c r="E352" s="382">
        <v>90</v>
      </c>
      <c r="F352" s="58">
        <v>92</v>
      </c>
      <c r="G352" s="59">
        <v>383</v>
      </c>
      <c r="H352" s="514">
        <v>2720</v>
      </c>
      <c r="I352" s="382">
        <v>70</v>
      </c>
      <c r="J352" s="58">
        <v>1.4</v>
      </c>
      <c r="K352" s="58">
        <v>1.6</v>
      </c>
      <c r="L352" s="59">
        <v>900</v>
      </c>
      <c r="M352" s="817">
        <v>1200</v>
      </c>
      <c r="N352" s="817">
        <v>1200</v>
      </c>
      <c r="O352" s="817">
        <v>300</v>
      </c>
      <c r="P352" s="818">
        <v>18</v>
      </c>
    </row>
    <row r="353" spans="2:16" ht="13.5" customHeight="1">
      <c r="B353" s="174"/>
      <c r="C353" s="153" t="s">
        <v>118</v>
      </c>
      <c r="D353" s="516"/>
      <c r="E353" s="580"/>
      <c r="F353" s="383"/>
      <c r="G353" s="383"/>
      <c r="H353" s="383"/>
      <c r="I353" s="383"/>
      <c r="J353" s="383"/>
      <c r="K353" s="383"/>
      <c r="L353" s="383"/>
      <c r="M353" s="383"/>
      <c r="N353" s="383"/>
      <c r="O353" s="383"/>
      <c r="P353" s="581"/>
    </row>
    <row r="354" spans="2:16" ht="14.25" customHeight="1">
      <c r="B354" s="819" t="s">
        <v>336</v>
      </c>
      <c r="C354" s="518" t="s">
        <v>288</v>
      </c>
      <c r="D354" s="355">
        <v>0.1</v>
      </c>
      <c r="E354" s="838">
        <f>(E352/100)*10</f>
        <v>9</v>
      </c>
      <c r="F354" s="839">
        <f t="shared" ref="F354:P354" si="66">(F352/100)*10</f>
        <v>9.2000000000000011</v>
      </c>
      <c r="G354" s="839">
        <f t="shared" si="66"/>
        <v>38.299999999999997</v>
      </c>
      <c r="H354" s="839">
        <f t="shared" si="66"/>
        <v>272</v>
      </c>
      <c r="I354" s="839">
        <f t="shared" si="66"/>
        <v>7</v>
      </c>
      <c r="J354" s="839">
        <f t="shared" si="66"/>
        <v>0.13999999999999999</v>
      </c>
      <c r="K354" s="839">
        <f t="shared" si="66"/>
        <v>0.16</v>
      </c>
      <c r="L354" s="839">
        <f t="shared" si="66"/>
        <v>90</v>
      </c>
      <c r="M354" s="984">
        <f t="shared" si="66"/>
        <v>120</v>
      </c>
      <c r="N354" s="984">
        <f t="shared" si="66"/>
        <v>120</v>
      </c>
      <c r="O354" s="839">
        <f t="shared" si="66"/>
        <v>30</v>
      </c>
      <c r="P354" s="840">
        <f t="shared" si="66"/>
        <v>1.7999999999999998</v>
      </c>
    </row>
    <row r="355" spans="2:16" ht="15.75" customHeight="1">
      <c r="B355" s="2183"/>
      <c r="C355" s="2184" t="s">
        <v>291</v>
      </c>
      <c r="D355" s="2185"/>
      <c r="E355" s="922">
        <f>(E91+E143+E199+E251+E306)/5</f>
        <v>8.9999999999999982</v>
      </c>
      <c r="F355" s="1668">
        <f>(F91+F143+F199+F251+F306)/5</f>
        <v>9.1999999999999993</v>
      </c>
      <c r="G355" s="1668">
        <f>(G91+G143+G199+G251+G306)/5</f>
        <v>38.299999999999997</v>
      </c>
      <c r="H355" s="1668">
        <f>(H91+H143+H199+H251+H306)/5</f>
        <v>272.00020000000001</v>
      </c>
      <c r="I355" s="1668">
        <f>(I91+I143+I199+I251+I306)/5</f>
        <v>6.3683999999999994</v>
      </c>
      <c r="J355" s="1668">
        <f>(J91+J143+J199+J251+J306)/5</f>
        <v>0.17759999999999998</v>
      </c>
      <c r="K355" s="1668">
        <f>(K91+K143+K199+K251+K306)/5</f>
        <v>0.26519999999999999</v>
      </c>
      <c r="L355" s="1668">
        <f>(L91+L143+L199+L251+L306)/5</f>
        <v>75.92</v>
      </c>
      <c r="M355" s="2181">
        <f>(M91+M143+M199+M251+M306)/5</f>
        <v>210.6232</v>
      </c>
      <c r="N355" s="2181">
        <f>(N91+N143+N199+N251+N306)/5</f>
        <v>228.83800000000002</v>
      </c>
      <c r="O355" s="1668">
        <f>(O91+O143+O199+O251+O306)/5</f>
        <v>54.113999999999997</v>
      </c>
      <c r="P355" s="1669">
        <f>(P91+P143+P199+P251+P306)/5</f>
        <v>1.7677</v>
      </c>
    </row>
    <row r="356" spans="2:16" ht="15" thickBot="1">
      <c r="B356" s="56"/>
      <c r="C356" s="2182" t="s">
        <v>453</v>
      </c>
      <c r="D356" s="1615"/>
      <c r="E356" s="881">
        <f>(E355*100/E352)-10</f>
        <v>0</v>
      </c>
      <c r="F356" s="882">
        <f t="shared" ref="F356:P356" si="67">(F355*100/F352)-10</f>
        <v>0</v>
      </c>
      <c r="G356" s="882">
        <f t="shared" si="67"/>
        <v>0</v>
      </c>
      <c r="H356" s="882">
        <f t="shared" si="67"/>
        <v>7.3529411768191721E-6</v>
      </c>
      <c r="I356" s="882">
        <f t="shared" si="67"/>
        <v>-0.90228571428571591</v>
      </c>
      <c r="J356" s="882">
        <f t="shared" si="67"/>
        <v>2.6857142857142851</v>
      </c>
      <c r="K356" s="882">
        <f t="shared" si="67"/>
        <v>6.5749999999999993</v>
      </c>
      <c r="L356" s="882">
        <f t="shared" si="67"/>
        <v>-1.5644444444444439</v>
      </c>
      <c r="M356" s="882">
        <f t="shared" si="67"/>
        <v>7.5519333333333343</v>
      </c>
      <c r="N356" s="882">
        <f t="shared" si="67"/>
        <v>9.0698333333333352</v>
      </c>
      <c r="O356" s="882">
        <f t="shared" si="67"/>
        <v>8.0380000000000003</v>
      </c>
      <c r="P356" s="893">
        <f t="shared" si="67"/>
        <v>-0.17944444444444407</v>
      </c>
    </row>
    <row r="357" spans="2:16" ht="14.25" customHeight="1" thickBot="1"/>
    <row r="358" spans="2:16" ht="15" thickBot="1">
      <c r="B358" s="81" t="s">
        <v>914</v>
      </c>
      <c r="C358" s="57"/>
      <c r="D358" s="981"/>
      <c r="E358" s="982" t="s">
        <v>848</v>
      </c>
      <c r="F358" s="357"/>
      <c r="G358" s="357"/>
      <c r="H358" s="2105" t="s">
        <v>710</v>
      </c>
      <c r="I358" s="574" t="s">
        <v>319</v>
      </c>
      <c r="J358" s="2175"/>
      <c r="K358" s="2175"/>
      <c r="L358" s="2176"/>
      <c r="M358" s="766" t="s">
        <v>320</v>
      </c>
      <c r="N358" s="33"/>
      <c r="O358" s="767"/>
      <c r="P358" s="506"/>
    </row>
    <row r="359" spans="2:16">
      <c r="B359" s="60"/>
      <c r="C359" s="847" t="s">
        <v>297</v>
      </c>
      <c r="D359" s="692"/>
      <c r="E359" s="971" t="s">
        <v>186</v>
      </c>
      <c r="F359" s="971" t="s">
        <v>56</v>
      </c>
      <c r="G359" s="2173" t="s">
        <v>57</v>
      </c>
      <c r="H359" s="2174" t="s">
        <v>189</v>
      </c>
      <c r="I359" s="614"/>
      <c r="J359" s="2124"/>
      <c r="K359" s="33"/>
      <c r="L359" s="2124"/>
      <c r="M359" s="2177" t="s">
        <v>331</v>
      </c>
      <c r="N359" s="2178" t="s">
        <v>332</v>
      </c>
      <c r="O359" s="2177" t="s">
        <v>333</v>
      </c>
      <c r="P359" s="2179" t="s">
        <v>334</v>
      </c>
    </row>
    <row r="360" spans="2:16" ht="14.25" customHeight="1" thickBot="1">
      <c r="B360" s="56"/>
      <c r="C360" s="612" t="s">
        <v>236</v>
      </c>
      <c r="D360" s="771"/>
      <c r="E360" s="436" t="s">
        <v>6</v>
      </c>
      <c r="F360" s="436" t="s">
        <v>7</v>
      </c>
      <c r="G360" s="436" t="s">
        <v>8</v>
      </c>
      <c r="H360" s="2129" t="s">
        <v>444</v>
      </c>
      <c r="I360" s="960" t="s">
        <v>322</v>
      </c>
      <c r="J360" s="2180" t="s">
        <v>323</v>
      </c>
      <c r="K360" s="1924" t="s">
        <v>324</v>
      </c>
      <c r="L360" s="2130" t="s">
        <v>325</v>
      </c>
      <c r="M360" s="2131" t="s">
        <v>326</v>
      </c>
      <c r="N360" s="2130" t="s">
        <v>327</v>
      </c>
      <c r="O360" s="2131" t="s">
        <v>328</v>
      </c>
      <c r="P360" s="2133" t="s">
        <v>329</v>
      </c>
    </row>
    <row r="361" spans="2:16" ht="12.75" customHeight="1">
      <c r="B361" s="84"/>
      <c r="C361" s="690" t="s">
        <v>106</v>
      </c>
      <c r="D361" s="691">
        <v>1</v>
      </c>
      <c r="E361" s="382">
        <v>90</v>
      </c>
      <c r="F361" s="58">
        <v>92</v>
      </c>
      <c r="G361" s="59">
        <v>383</v>
      </c>
      <c r="H361" s="514">
        <v>2720</v>
      </c>
      <c r="I361" s="382">
        <v>70</v>
      </c>
      <c r="J361" s="58">
        <v>1.4</v>
      </c>
      <c r="K361" s="58">
        <v>1.6</v>
      </c>
      <c r="L361" s="59">
        <v>900</v>
      </c>
      <c r="M361" s="817">
        <v>1200</v>
      </c>
      <c r="N361" s="817">
        <v>1200</v>
      </c>
      <c r="O361" s="817">
        <v>300</v>
      </c>
      <c r="P361" s="818">
        <v>18</v>
      </c>
    </row>
    <row r="362" spans="2:16" ht="12" customHeight="1">
      <c r="B362" s="174"/>
      <c r="C362" s="562" t="s">
        <v>118</v>
      </c>
      <c r="D362" s="692"/>
      <c r="E362" s="580"/>
      <c r="F362" s="383"/>
      <c r="G362" s="383"/>
      <c r="H362" s="383"/>
      <c r="I362" s="383"/>
      <c r="J362" s="383"/>
      <c r="K362" s="383"/>
      <c r="L362" s="383"/>
      <c r="M362" s="383"/>
      <c r="N362" s="383"/>
      <c r="O362" s="383"/>
      <c r="P362" s="581"/>
    </row>
    <row r="363" spans="2:16" ht="12.75" customHeight="1">
      <c r="B363" s="819" t="s">
        <v>336</v>
      </c>
      <c r="C363" s="518" t="s">
        <v>208</v>
      </c>
      <c r="D363" s="355">
        <v>0.6</v>
      </c>
      <c r="E363" s="838">
        <f>(E361/100)*60</f>
        <v>54</v>
      </c>
      <c r="F363" s="839">
        <f t="shared" ref="F363:P363" si="68">(F361/100)*60</f>
        <v>55.2</v>
      </c>
      <c r="G363" s="839">
        <f t="shared" si="68"/>
        <v>229.8</v>
      </c>
      <c r="H363" s="839">
        <f t="shared" si="68"/>
        <v>1632</v>
      </c>
      <c r="I363" s="839">
        <f t="shared" si="68"/>
        <v>42</v>
      </c>
      <c r="J363" s="839">
        <f t="shared" si="68"/>
        <v>0.83999999999999986</v>
      </c>
      <c r="K363" s="839">
        <f t="shared" si="68"/>
        <v>0.96</v>
      </c>
      <c r="L363" s="839">
        <f t="shared" si="68"/>
        <v>540</v>
      </c>
      <c r="M363" s="984">
        <f t="shared" si="68"/>
        <v>720</v>
      </c>
      <c r="N363" s="984">
        <f t="shared" si="68"/>
        <v>720</v>
      </c>
      <c r="O363" s="984">
        <f t="shared" si="68"/>
        <v>180</v>
      </c>
      <c r="P363" s="840">
        <f t="shared" si="68"/>
        <v>10.799999999999999</v>
      </c>
    </row>
    <row r="364" spans="2:16" ht="12.75" customHeight="1" thickBot="1">
      <c r="B364" s="521"/>
      <c r="C364" s="522" t="s">
        <v>291</v>
      </c>
      <c r="D364" s="523"/>
      <c r="E364" s="922">
        <f>(E96+E148+E203+E256+E311)/5</f>
        <v>54</v>
      </c>
      <c r="F364" s="920">
        <f>(F96+F148+F203+F256+F311)/5</f>
        <v>55.20000000000001</v>
      </c>
      <c r="G364" s="920">
        <f>(G96+G148+G203+G256+G311)/5</f>
        <v>229.8</v>
      </c>
      <c r="H364" s="924">
        <f>(H96+H148+H203+H256+H311)/5</f>
        <v>1632</v>
      </c>
      <c r="I364" s="920">
        <f>(I96+I148+I203+I256+I311)/5</f>
        <v>42.115900000000003</v>
      </c>
      <c r="J364" s="920">
        <f>(J96+J148+J203+J256+J311)/5</f>
        <v>0.79558000000000006</v>
      </c>
      <c r="K364" s="920">
        <f>(K96+K148+K203+K256+K311)/5</f>
        <v>0.97751999999999994</v>
      </c>
      <c r="L364" s="924">
        <f>(L96+L148+L203+L256+L311)/5</f>
        <v>572.17820000000006</v>
      </c>
      <c r="M364" s="924">
        <f>(M96+M148+M203+M256+M311)/5</f>
        <v>718.09316000000001</v>
      </c>
      <c r="N364" s="924">
        <f>(N96+N148+N203+N256+N311)/5</f>
        <v>663.22753999999998</v>
      </c>
      <c r="O364" s="924">
        <f>(O96+O148+O203+O256+O311)/5</f>
        <v>159.50914</v>
      </c>
      <c r="P364" s="921">
        <f>(P96+P148+P203+P256+P311)/5</f>
        <v>11.05026</v>
      </c>
    </row>
    <row r="365" spans="2:16" ht="15" customHeight="1" thickBot="1">
      <c r="B365" s="230"/>
      <c r="C365" s="2182" t="s">
        <v>453</v>
      </c>
      <c r="D365" s="900"/>
      <c r="E365" s="906">
        <f>(E364*100/E361)-60</f>
        <v>0</v>
      </c>
      <c r="F365" s="907">
        <f t="shared" ref="F365:O365" si="69">(F364*100/F361)-60</f>
        <v>0</v>
      </c>
      <c r="G365" s="907">
        <f t="shared" si="69"/>
        <v>0</v>
      </c>
      <c r="H365" s="907">
        <f t="shared" si="69"/>
        <v>0</v>
      </c>
      <c r="I365" s="907">
        <f t="shared" si="69"/>
        <v>0.16557142857143248</v>
      </c>
      <c r="J365" s="907">
        <f t="shared" si="69"/>
        <v>-3.1728571428571328</v>
      </c>
      <c r="K365" s="907">
        <f t="shared" si="69"/>
        <v>1.0949999999999918</v>
      </c>
      <c r="L365" s="907">
        <f t="shared" si="69"/>
        <v>3.5753555555555607</v>
      </c>
      <c r="M365" s="907">
        <f t="shared" si="69"/>
        <v>-0.15890333333332762</v>
      </c>
      <c r="N365" s="907">
        <f t="shared" si="69"/>
        <v>-4.7310383333333306</v>
      </c>
      <c r="O365" s="907">
        <f t="shared" si="69"/>
        <v>-6.830286666666666</v>
      </c>
      <c r="P365" s="908">
        <f>(P364*100/P361)-60</f>
        <v>1.3903333333333379</v>
      </c>
    </row>
    <row r="366" spans="2:16" ht="14.25" customHeight="1" thickBot="1"/>
    <row r="367" spans="2:16" ht="12.75" customHeight="1" thickBot="1">
      <c r="B367" s="81" t="s">
        <v>914</v>
      </c>
      <c r="C367" s="57"/>
      <c r="D367" s="504"/>
      <c r="E367" s="982" t="s">
        <v>848</v>
      </c>
      <c r="F367" s="357"/>
      <c r="G367" s="357"/>
      <c r="H367" s="2105" t="s">
        <v>710</v>
      </c>
      <c r="I367" s="574" t="s">
        <v>319</v>
      </c>
      <c r="J367" s="2175"/>
      <c r="K367" s="2175"/>
      <c r="L367" s="2176"/>
      <c r="M367" s="766" t="s">
        <v>320</v>
      </c>
      <c r="N367" s="33"/>
      <c r="O367" s="767"/>
      <c r="P367" s="506"/>
    </row>
    <row r="368" spans="2:16">
      <c r="B368" s="60"/>
      <c r="C368" s="847" t="s">
        <v>298</v>
      </c>
      <c r="D368" s="507"/>
      <c r="E368" s="971" t="s">
        <v>186</v>
      </c>
      <c r="F368" s="971" t="s">
        <v>56</v>
      </c>
      <c r="G368" s="2173" t="s">
        <v>57</v>
      </c>
      <c r="H368" s="2174" t="s">
        <v>189</v>
      </c>
      <c r="I368" s="614"/>
      <c r="J368" s="2124"/>
      <c r="K368" s="33"/>
      <c r="L368" s="2124"/>
      <c r="M368" s="2177" t="s">
        <v>331</v>
      </c>
      <c r="N368" s="2178" t="s">
        <v>332</v>
      </c>
      <c r="O368" s="2177" t="s">
        <v>333</v>
      </c>
      <c r="P368" s="2179" t="s">
        <v>334</v>
      </c>
    </row>
    <row r="369" spans="2:16" ht="13.5" customHeight="1" thickBot="1">
      <c r="B369" s="56"/>
      <c r="C369" s="612" t="s">
        <v>236</v>
      </c>
      <c r="D369" s="476"/>
      <c r="E369" s="436" t="s">
        <v>6</v>
      </c>
      <c r="F369" s="436" t="s">
        <v>7</v>
      </c>
      <c r="G369" s="436" t="s">
        <v>8</v>
      </c>
      <c r="H369" s="2129" t="s">
        <v>444</v>
      </c>
      <c r="I369" s="960" t="s">
        <v>322</v>
      </c>
      <c r="J369" s="2180" t="s">
        <v>323</v>
      </c>
      <c r="K369" s="1924" t="s">
        <v>324</v>
      </c>
      <c r="L369" s="2130" t="s">
        <v>325</v>
      </c>
      <c r="M369" s="2131" t="s">
        <v>326</v>
      </c>
      <c r="N369" s="2130" t="s">
        <v>327</v>
      </c>
      <c r="O369" s="2131" t="s">
        <v>328</v>
      </c>
      <c r="P369" s="2133" t="s">
        <v>329</v>
      </c>
    </row>
    <row r="370" spans="2:16" ht="13.5" customHeight="1">
      <c r="B370" s="84"/>
      <c r="C370" s="690" t="s">
        <v>106</v>
      </c>
      <c r="D370" s="691">
        <v>1</v>
      </c>
      <c r="E370" s="382">
        <v>90</v>
      </c>
      <c r="F370" s="58">
        <v>92</v>
      </c>
      <c r="G370" s="59">
        <v>383</v>
      </c>
      <c r="H370" s="514">
        <v>2720</v>
      </c>
      <c r="I370" s="382">
        <v>70</v>
      </c>
      <c r="J370" s="58">
        <v>1.4</v>
      </c>
      <c r="K370" s="58">
        <v>1.6</v>
      </c>
      <c r="L370" s="59">
        <v>900</v>
      </c>
      <c r="M370" s="817">
        <v>1200</v>
      </c>
      <c r="N370" s="817">
        <v>1200</v>
      </c>
      <c r="O370" s="817">
        <v>300</v>
      </c>
      <c r="P370" s="818">
        <v>18</v>
      </c>
    </row>
    <row r="371" spans="2:16" ht="11.25" customHeight="1">
      <c r="B371" s="174"/>
      <c r="C371" s="562" t="s">
        <v>118</v>
      </c>
      <c r="D371" s="692"/>
      <c r="E371" s="580"/>
      <c r="F371" s="383"/>
      <c r="G371" s="383"/>
      <c r="H371" s="383"/>
      <c r="I371" s="383"/>
      <c r="J371" s="383"/>
      <c r="K371" s="383"/>
      <c r="L371" s="383"/>
      <c r="M371" s="383"/>
      <c r="N371" s="383"/>
      <c r="O371" s="383"/>
      <c r="P371" s="581"/>
    </row>
    <row r="372" spans="2:16" ht="12.75" customHeight="1">
      <c r="B372" s="819" t="s">
        <v>336</v>
      </c>
      <c r="C372" s="518" t="s">
        <v>289</v>
      </c>
      <c r="D372" s="355">
        <v>0.45</v>
      </c>
      <c r="E372" s="838">
        <f>(E370/100)*45</f>
        <v>40.5</v>
      </c>
      <c r="F372" s="839">
        <f t="shared" ref="F372:P372" si="70">(F370/100)*45</f>
        <v>41.4</v>
      </c>
      <c r="G372" s="839">
        <f t="shared" si="70"/>
        <v>172.35</v>
      </c>
      <c r="H372" s="839">
        <f t="shared" si="70"/>
        <v>1224</v>
      </c>
      <c r="I372" s="839">
        <f t="shared" si="70"/>
        <v>31.499999999999996</v>
      </c>
      <c r="J372" s="839">
        <f t="shared" si="70"/>
        <v>0.62999999999999989</v>
      </c>
      <c r="K372" s="839">
        <f t="shared" si="70"/>
        <v>0.72</v>
      </c>
      <c r="L372" s="839">
        <f t="shared" si="70"/>
        <v>405</v>
      </c>
      <c r="M372" s="984">
        <f t="shared" si="70"/>
        <v>540</v>
      </c>
      <c r="N372" s="984">
        <f t="shared" si="70"/>
        <v>540</v>
      </c>
      <c r="O372" s="984">
        <f t="shared" si="70"/>
        <v>135</v>
      </c>
      <c r="P372" s="840">
        <f t="shared" si="70"/>
        <v>8.1</v>
      </c>
    </row>
    <row r="373" spans="2:16" ht="13.5" customHeight="1" thickBot="1">
      <c r="B373" s="521"/>
      <c r="C373" s="522" t="s">
        <v>291</v>
      </c>
      <c r="D373" s="523"/>
      <c r="E373" s="823">
        <f>(E100+E152+E207+E260+E315)/5</f>
        <v>40.5</v>
      </c>
      <c r="F373" s="824">
        <f>(F100+F152+F207+F260+F315)/5</f>
        <v>41.4</v>
      </c>
      <c r="G373" s="824">
        <f>(G100+G152+G207+G260+G315)/5</f>
        <v>172.35</v>
      </c>
      <c r="H373" s="824">
        <f>(H100+H152+H207+H260+H315)/5</f>
        <v>1224.0001999999999</v>
      </c>
      <c r="I373" s="824">
        <f>(I100+I152+I207+I260+I315)/5</f>
        <v>34.592500000000001</v>
      </c>
      <c r="J373" s="824">
        <f>(J100+J152+J207+J260+J315)/5</f>
        <v>0.67476000000000003</v>
      </c>
      <c r="K373" s="824">
        <f>(K100+K152+K207+K260+K315)/5</f>
        <v>0.85910000000000009</v>
      </c>
      <c r="L373" s="826">
        <f>(L100+L152+L207+L260+L315)/5</f>
        <v>393.64079999999996</v>
      </c>
      <c r="M373" s="826">
        <f>(M100+M152+M207+M260+M315)/5</f>
        <v>601.14393999999993</v>
      </c>
      <c r="N373" s="826">
        <f>(N100+N152+N207+N260+N315)/5</f>
        <v>695.20299999999997</v>
      </c>
      <c r="O373" s="826">
        <f>(O100+O152+O207+O260+O315)/5</f>
        <v>154.51119999999997</v>
      </c>
      <c r="P373" s="825">
        <f>(P100+P152+P207+P260+P315)/5</f>
        <v>9.3306999999999984</v>
      </c>
    </row>
    <row r="374" spans="2:16" ht="15" thickBot="1">
      <c r="B374" s="230"/>
      <c r="C374" s="2182" t="s">
        <v>453</v>
      </c>
      <c r="D374" s="900"/>
      <c r="E374" s="906">
        <f>(E373*100/E370)-45</f>
        <v>0</v>
      </c>
      <c r="F374" s="907">
        <f t="shared" ref="F374:O374" si="71">(F373*100/F370)-45</f>
        <v>0</v>
      </c>
      <c r="G374" s="907">
        <f t="shared" si="71"/>
        <v>0</v>
      </c>
      <c r="H374" s="907">
        <f t="shared" si="71"/>
        <v>7.3529411750428153E-6</v>
      </c>
      <c r="I374" s="907">
        <f t="shared" si="71"/>
        <v>4.4178571428571445</v>
      </c>
      <c r="J374" s="907">
        <f t="shared" si="71"/>
        <v>3.1971428571428575</v>
      </c>
      <c r="K374" s="907">
        <f t="shared" si="71"/>
        <v>8.6937500000000014</v>
      </c>
      <c r="L374" s="907">
        <f t="shared" si="71"/>
        <v>-1.2621333333333382</v>
      </c>
      <c r="M374" s="907">
        <f t="shared" si="71"/>
        <v>5.0953283333333275</v>
      </c>
      <c r="N374" s="907">
        <f t="shared" si="71"/>
        <v>12.933583333333338</v>
      </c>
      <c r="O374" s="907">
        <f t="shared" si="71"/>
        <v>6.5037333333333223</v>
      </c>
      <c r="P374" s="908">
        <f>(P373*100/P370)-45</f>
        <v>6.8372222222222092</v>
      </c>
    </row>
    <row r="375" spans="2:16" ht="15" thickBot="1">
      <c r="B375" s="2576" t="s">
        <v>918</v>
      </c>
      <c r="C375" s="57"/>
      <c r="D375" s="975" t="s">
        <v>300</v>
      </c>
      <c r="E375" s="982" t="s">
        <v>848</v>
      </c>
      <c r="F375" s="357"/>
      <c r="G375" s="357"/>
      <c r="H375" s="2105" t="s">
        <v>710</v>
      </c>
      <c r="I375" s="574" t="s">
        <v>319</v>
      </c>
      <c r="J375" s="2175"/>
      <c r="K375" s="2175"/>
      <c r="L375" s="2176"/>
      <c r="M375" s="766" t="s">
        <v>320</v>
      </c>
      <c r="N375" s="33"/>
      <c r="O375" s="767"/>
      <c r="P375" s="506"/>
    </row>
    <row r="376" spans="2:16">
      <c r="B376" s="2225" t="s">
        <v>252</v>
      </c>
      <c r="D376" s="507"/>
      <c r="E376" s="971" t="s">
        <v>186</v>
      </c>
      <c r="F376" s="971" t="s">
        <v>56</v>
      </c>
      <c r="G376" s="2173" t="s">
        <v>57</v>
      </c>
      <c r="H376" s="2174" t="s">
        <v>189</v>
      </c>
      <c r="I376" s="614"/>
      <c r="J376" s="2124"/>
      <c r="K376" s="33"/>
      <c r="L376" s="2124"/>
      <c r="M376" s="2177" t="s">
        <v>331</v>
      </c>
      <c r="N376" s="2178" t="s">
        <v>332</v>
      </c>
      <c r="O376" s="2177" t="s">
        <v>333</v>
      </c>
      <c r="P376" s="2179" t="s">
        <v>334</v>
      </c>
    </row>
    <row r="377" spans="2:16" ht="14.25" customHeight="1" thickBot="1">
      <c r="B377" s="56"/>
      <c r="C377" s="612" t="s">
        <v>299</v>
      </c>
      <c r="D377" s="476"/>
      <c r="E377" s="436" t="s">
        <v>6</v>
      </c>
      <c r="F377" s="436" t="s">
        <v>7</v>
      </c>
      <c r="G377" s="436" t="s">
        <v>8</v>
      </c>
      <c r="H377" s="2129" t="s">
        <v>444</v>
      </c>
      <c r="I377" s="960" t="s">
        <v>322</v>
      </c>
      <c r="J377" s="2180" t="s">
        <v>323</v>
      </c>
      <c r="K377" s="1924" t="s">
        <v>324</v>
      </c>
      <c r="L377" s="2130" t="s">
        <v>325</v>
      </c>
      <c r="M377" s="2131" t="s">
        <v>326</v>
      </c>
      <c r="N377" s="2130" t="s">
        <v>327</v>
      </c>
      <c r="O377" s="2131" t="s">
        <v>328</v>
      </c>
      <c r="P377" s="2133" t="s">
        <v>329</v>
      </c>
    </row>
    <row r="378" spans="2:16" ht="14.25" customHeight="1">
      <c r="B378" s="84"/>
      <c r="C378" s="690" t="s">
        <v>106</v>
      </c>
      <c r="D378" s="691">
        <v>1</v>
      </c>
      <c r="E378" s="382">
        <v>90</v>
      </c>
      <c r="F378" s="58">
        <v>92</v>
      </c>
      <c r="G378" s="59">
        <v>383</v>
      </c>
      <c r="H378" s="514">
        <v>2720</v>
      </c>
      <c r="I378" s="382">
        <v>70</v>
      </c>
      <c r="J378" s="58">
        <v>1.4</v>
      </c>
      <c r="K378" s="58">
        <v>1.6</v>
      </c>
      <c r="L378" s="59">
        <v>900</v>
      </c>
      <c r="M378" s="817">
        <v>1200</v>
      </c>
      <c r="N378" s="817">
        <v>1200</v>
      </c>
      <c r="O378" s="817">
        <v>300</v>
      </c>
      <c r="P378" s="818">
        <v>18</v>
      </c>
    </row>
    <row r="379" spans="2:16" ht="12" customHeight="1">
      <c r="B379" s="174"/>
      <c r="C379" s="153" t="s">
        <v>118</v>
      </c>
      <c r="D379" s="516"/>
      <c r="E379" s="580"/>
      <c r="F379" s="383"/>
      <c r="G379" s="383"/>
      <c r="H379" s="383"/>
      <c r="I379" s="383"/>
      <c r="J379" s="383"/>
      <c r="K379" s="383"/>
      <c r="L379" s="383"/>
      <c r="M379" s="383"/>
      <c r="N379" s="383"/>
      <c r="O379" s="383"/>
      <c r="P379" s="581"/>
    </row>
    <row r="380" spans="2:16" ht="12.75" customHeight="1">
      <c r="B380" s="819" t="s">
        <v>336</v>
      </c>
      <c r="C380" s="2219" t="s">
        <v>919</v>
      </c>
      <c r="D380" s="355">
        <v>0.7</v>
      </c>
      <c r="E380" s="838">
        <f>(E378/100)*70</f>
        <v>63</v>
      </c>
      <c r="F380" s="839">
        <f t="shared" ref="F380:P380" si="72">(F378/100)*70</f>
        <v>64.400000000000006</v>
      </c>
      <c r="G380" s="839">
        <f t="shared" si="72"/>
        <v>268.10000000000002</v>
      </c>
      <c r="H380" s="839">
        <f t="shared" si="72"/>
        <v>1904</v>
      </c>
      <c r="I380" s="839">
        <f t="shared" si="72"/>
        <v>49</v>
      </c>
      <c r="J380" s="839">
        <f t="shared" si="72"/>
        <v>0.97999999999999987</v>
      </c>
      <c r="K380" s="839">
        <f t="shared" si="72"/>
        <v>1.1200000000000001</v>
      </c>
      <c r="L380" s="839">
        <f t="shared" si="72"/>
        <v>630</v>
      </c>
      <c r="M380" s="984">
        <f t="shared" si="72"/>
        <v>840</v>
      </c>
      <c r="N380" s="984">
        <f t="shared" si="72"/>
        <v>840</v>
      </c>
      <c r="O380" s="984">
        <f t="shared" si="72"/>
        <v>210</v>
      </c>
      <c r="P380" s="840">
        <f t="shared" si="72"/>
        <v>12.6</v>
      </c>
    </row>
    <row r="381" spans="2:16">
      <c r="B381" s="2216"/>
      <c r="C381" s="2217" t="s">
        <v>291</v>
      </c>
      <c r="D381" s="2218"/>
      <c r="E381" s="2571">
        <f>(E104+E156+E211+E264+E319)/5</f>
        <v>63</v>
      </c>
      <c r="F381" s="2572">
        <f>(F104+F156+F211+F264+F319)/5</f>
        <v>64.400000000000006</v>
      </c>
      <c r="G381" s="2572">
        <f>(G104+G156+G211+G264+G319)/5</f>
        <v>268.10000000000002</v>
      </c>
      <c r="H381" s="2573">
        <f>(H104+H156+H211+H264+H319)/5</f>
        <v>1904.0001999999999</v>
      </c>
      <c r="I381" s="2572">
        <f>(I104+I156+I211+I264+I319)/5</f>
        <v>48.484299999999998</v>
      </c>
      <c r="J381" s="2572">
        <f>(J104+J156+J211+J264+J319)/5</f>
        <v>0.97317999999999993</v>
      </c>
      <c r="K381" s="2572">
        <f>(K104+K156+K211+K264+K319)/5</f>
        <v>1.2427200000000003</v>
      </c>
      <c r="L381" s="2573">
        <f>(L104+L156+L211+L264+L319)/5</f>
        <v>648.09820000000002</v>
      </c>
      <c r="M381" s="2573">
        <f>(M104+M156+M211+M264+M319)/5</f>
        <v>928.71636000000001</v>
      </c>
      <c r="N381" s="2574">
        <f>(N104+N156+N211+N264+N319)/5</f>
        <v>892.06553999999994</v>
      </c>
      <c r="O381" s="2574">
        <f>(O104+O156+O211+O264+O319)/5</f>
        <v>213.62314000000001</v>
      </c>
      <c r="P381" s="2575">
        <f>(P104+P156+P211+P264+P319)/5</f>
        <v>12.817959999999999</v>
      </c>
    </row>
    <row r="382" spans="2:16" ht="15" thickBot="1">
      <c r="B382" s="230"/>
      <c r="C382" s="858" t="s">
        <v>453</v>
      </c>
      <c r="D382" s="900"/>
      <c r="E382" s="881">
        <f>(E381*100/E378)-70</f>
        <v>0</v>
      </c>
      <c r="F382" s="882">
        <f t="shared" ref="F382:P382" si="73">(F381*100/F378)-70</f>
        <v>0</v>
      </c>
      <c r="G382" s="882">
        <f t="shared" si="73"/>
        <v>0</v>
      </c>
      <c r="H382" s="882">
        <f t="shared" si="73"/>
        <v>7.3529411679373879E-6</v>
      </c>
      <c r="I382" s="882">
        <f t="shared" si="73"/>
        <v>-0.73671428571429942</v>
      </c>
      <c r="J382" s="882">
        <f t="shared" si="73"/>
        <v>-0.48714285714285666</v>
      </c>
      <c r="K382" s="882">
        <f t="shared" si="73"/>
        <v>7.6700000000000017</v>
      </c>
      <c r="L382" s="882">
        <f t="shared" si="73"/>
        <v>2.0109111111111133</v>
      </c>
      <c r="M382" s="882">
        <f t="shared" si="73"/>
        <v>7.393029999999996</v>
      </c>
      <c r="N382" s="882">
        <f t="shared" si="73"/>
        <v>4.3387949999999904</v>
      </c>
      <c r="O382" s="882">
        <f t="shared" si="73"/>
        <v>1.207713333333345</v>
      </c>
      <c r="P382" s="893">
        <f t="shared" si="73"/>
        <v>1.2108888888888742</v>
      </c>
    </row>
    <row r="384" spans="2:16">
      <c r="C384" s="756"/>
      <c r="D384" s="10" t="s">
        <v>209</v>
      </c>
      <c r="E384" s="303"/>
    </row>
    <row r="385" spans="2:16">
      <c r="C385" s="11" t="s">
        <v>831</v>
      </c>
      <c r="D385" s="149"/>
      <c r="E385" s="2"/>
      <c r="F385"/>
      <c r="I385"/>
      <c r="J385"/>
      <c r="K385" s="20"/>
      <c r="L385" s="20"/>
      <c r="M385"/>
      <c r="N385"/>
      <c r="O385"/>
      <c r="P385"/>
    </row>
    <row r="386" spans="2:16" s="62" customFormat="1" ht="12">
      <c r="C386" s="19" t="s">
        <v>343</v>
      </c>
      <c r="D386" s="328"/>
      <c r="E386" s="328"/>
      <c r="F386" s="328"/>
      <c r="G386" s="328"/>
      <c r="H386" s="328"/>
      <c r="I386" s="328" t="s">
        <v>360</v>
      </c>
      <c r="J386" s="328"/>
      <c r="K386" s="328"/>
      <c r="L386" s="328"/>
      <c r="M386" s="328"/>
      <c r="N386" s="337"/>
      <c r="O386" s="328"/>
      <c r="P386" s="328"/>
    </row>
    <row r="387" spans="2:16">
      <c r="C387" s="756" t="s">
        <v>832</v>
      </c>
    </row>
    <row r="388" spans="2:16" ht="21.6" thickBot="1">
      <c r="B388" s="2" t="s">
        <v>920</v>
      </c>
      <c r="C388" s="20"/>
      <c r="D388"/>
      <c r="F388" s="25" t="s">
        <v>840</v>
      </c>
      <c r="I388" s="23" t="s">
        <v>0</v>
      </c>
      <c r="J388"/>
      <c r="K388" s="78" t="s">
        <v>451</v>
      </c>
      <c r="L388" s="20"/>
      <c r="M388" s="20"/>
      <c r="N388" s="26"/>
      <c r="P388" s="120"/>
    </row>
    <row r="389" spans="2:16" ht="15" thickBot="1">
      <c r="B389" s="957" t="s">
        <v>339</v>
      </c>
      <c r="C389" s="986" t="s">
        <v>838</v>
      </c>
      <c r="D389" s="954" t="s">
        <v>178</v>
      </c>
      <c r="E389" s="962" t="s">
        <v>179</v>
      </c>
      <c r="F389" s="357"/>
      <c r="G389" s="357"/>
      <c r="H389" s="33"/>
      <c r="I389" s="574" t="s">
        <v>319</v>
      </c>
      <c r="J389" s="33"/>
      <c r="K389" s="767"/>
      <c r="L389" s="506"/>
      <c r="M389" s="964" t="s">
        <v>355</v>
      </c>
      <c r="N389" s="33"/>
      <c r="O389" s="33"/>
      <c r="P389" s="67"/>
    </row>
    <row r="390" spans="2:16" ht="15" thickBot="1">
      <c r="B390" s="958" t="s">
        <v>321</v>
      </c>
      <c r="C390" s="428"/>
      <c r="D390" s="959" t="s">
        <v>185</v>
      </c>
      <c r="E390" s="614"/>
      <c r="F390" s="961"/>
      <c r="G390" s="2206" t="s">
        <v>844</v>
      </c>
      <c r="H390" s="2105" t="s">
        <v>710</v>
      </c>
      <c r="I390" s="965"/>
      <c r="J390" s="965"/>
      <c r="K390" s="965"/>
      <c r="L390" s="967"/>
      <c r="M390" s="968" t="s">
        <v>354</v>
      </c>
      <c r="N390" s="965"/>
      <c r="O390" s="965"/>
      <c r="P390" s="967"/>
    </row>
    <row r="391" spans="2:16">
      <c r="B391" s="958" t="s">
        <v>330</v>
      </c>
      <c r="C391" s="428" t="s">
        <v>184</v>
      </c>
      <c r="D391" s="714"/>
      <c r="E391" s="959" t="s">
        <v>186</v>
      </c>
      <c r="F391" s="955" t="s">
        <v>56</v>
      </c>
      <c r="G391" s="2206" t="s">
        <v>845</v>
      </c>
      <c r="H391" s="2107" t="s">
        <v>189</v>
      </c>
      <c r="I391" s="614"/>
      <c r="J391" s="2124"/>
      <c r="K391" s="33"/>
      <c r="L391" s="2124"/>
      <c r="M391" s="2125" t="s">
        <v>331</v>
      </c>
      <c r="N391" s="2126" t="s">
        <v>332</v>
      </c>
      <c r="O391" s="2127" t="s">
        <v>333</v>
      </c>
      <c r="P391" s="2128" t="s">
        <v>334</v>
      </c>
    </row>
    <row r="392" spans="2:16" ht="15" thickBot="1">
      <c r="B392" s="56"/>
      <c r="C392" s="757"/>
      <c r="D392" s="466"/>
      <c r="E392" s="960" t="s">
        <v>6</v>
      </c>
      <c r="F392" s="436" t="s">
        <v>7</v>
      </c>
      <c r="G392" s="1924" t="s">
        <v>8</v>
      </c>
      <c r="H392" s="2106" t="s">
        <v>444</v>
      </c>
      <c r="I392" s="2129" t="s">
        <v>322</v>
      </c>
      <c r="J392" s="2130" t="s">
        <v>323</v>
      </c>
      <c r="K392" s="2131" t="s">
        <v>324</v>
      </c>
      <c r="L392" s="2130" t="s">
        <v>325</v>
      </c>
      <c r="M392" s="2132" t="s">
        <v>326</v>
      </c>
      <c r="N392" s="2130" t="s">
        <v>327</v>
      </c>
      <c r="O392" s="2131" t="s">
        <v>328</v>
      </c>
      <c r="P392" s="2133" t="s">
        <v>329</v>
      </c>
    </row>
    <row r="393" spans="2:16">
      <c r="B393" s="84"/>
      <c r="C393" s="2136" t="s">
        <v>156</v>
      </c>
      <c r="D393" s="1692"/>
      <c r="E393" s="2587"/>
      <c r="F393" s="833"/>
      <c r="G393" s="833"/>
      <c r="H393" s="831"/>
      <c r="I393" s="807"/>
      <c r="J393" s="807"/>
      <c r="K393" s="2187"/>
      <c r="L393" s="807"/>
      <c r="M393" s="807"/>
      <c r="N393" s="807"/>
      <c r="O393" s="807"/>
      <c r="P393" s="938"/>
    </row>
    <row r="394" spans="2:16">
      <c r="B394" s="2579" t="str">
        <f>'12 л. МЕНЮ '!I392</f>
        <v>54-20з/22</v>
      </c>
      <c r="C394" s="358" t="str">
        <f>'12 л. МЕНЮ '!B392</f>
        <v>Горошек зелёный (консервированный)</v>
      </c>
      <c r="D394" s="258">
        <f>'12 л. МЕНЮ '!C392</f>
        <v>70</v>
      </c>
      <c r="E394" s="1694">
        <f>'12 л. МЕНЮ '!D392</f>
        <v>1.9830000000000001</v>
      </c>
      <c r="F394" s="348">
        <f>'12 л. МЕНЮ '!E392</f>
        <v>0.11700000000000001</v>
      </c>
      <c r="G394" s="348">
        <f>'12 л. МЕНЮ '!F392</f>
        <v>4.08</v>
      </c>
      <c r="H394" s="871">
        <f>'12 л. МЕНЮ '!G392</f>
        <v>32.1</v>
      </c>
      <c r="I394" s="348">
        <v>2.8</v>
      </c>
      <c r="J394" s="348">
        <v>0.06</v>
      </c>
      <c r="K394" s="348">
        <v>0.02</v>
      </c>
      <c r="L394" s="577">
        <v>21</v>
      </c>
      <c r="M394" s="333">
        <v>12.83</v>
      </c>
      <c r="N394" s="333">
        <v>37.33</v>
      </c>
      <c r="O394" s="333">
        <v>12.83</v>
      </c>
      <c r="P394" s="927">
        <v>0.43</v>
      </c>
    </row>
    <row r="395" spans="2:16">
      <c r="B395" s="2579" t="str">
        <f>'12 л. МЕНЮ '!I393</f>
        <v>210 / 17</v>
      </c>
      <c r="C395" s="2048" t="str">
        <f>'12 л. МЕНЮ '!B393</f>
        <v xml:space="preserve"> Омлет натуральный / и Бигус</v>
      </c>
      <c r="D395" s="2148" t="str">
        <f>'12 л. МЕНЮ '!C393</f>
        <v>120 / 80</v>
      </c>
      <c r="E395" s="2047">
        <f>'12 л. МЕНЮ '!D393</f>
        <v>3.9790000000000001</v>
      </c>
      <c r="F395" s="347">
        <f>'12 л. МЕНЮ '!E393</f>
        <v>7.532</v>
      </c>
      <c r="G395" s="2047">
        <f>'12 л. МЕНЮ '!F393</f>
        <v>15.161</v>
      </c>
      <c r="H395" s="871">
        <f>'12 л. МЕНЮ '!G393</f>
        <v>143.48599999999999</v>
      </c>
      <c r="I395" s="2456">
        <v>0.17599999999999999</v>
      </c>
      <c r="J395" s="794">
        <v>6.0999999999999999E-2</v>
      </c>
      <c r="K395" s="331">
        <v>0.26</v>
      </c>
      <c r="L395" s="1725">
        <v>157.5</v>
      </c>
      <c r="M395" s="333">
        <v>182.16300000000001</v>
      </c>
      <c r="N395" s="2385">
        <v>17.961200000000002</v>
      </c>
      <c r="O395" s="333">
        <v>1.3655999999999999</v>
      </c>
      <c r="P395" s="332">
        <v>0.2</v>
      </c>
    </row>
    <row r="396" spans="2:16" ht="12" customHeight="1">
      <c r="B396" s="2604" t="str">
        <f>'12 л. МЕНЮ '!I394</f>
        <v>329/21</v>
      </c>
      <c r="C396" s="2605" t="str">
        <f>'12 л. МЕНЮ '!B394</f>
        <v>(сложный гарнир)</v>
      </c>
      <c r="D396" s="1876"/>
      <c r="E396" s="885">
        <f>'12 л. МЕНЮ '!D394</f>
        <v>7.2</v>
      </c>
      <c r="F396" s="833">
        <f>'12 л. МЕНЮ '!E394</f>
        <v>5.32</v>
      </c>
      <c r="G396" s="885">
        <f>'12 л. МЕНЮ '!F394</f>
        <v>2.08</v>
      </c>
      <c r="H396" s="2588">
        <f>'12 л. МЕНЮ '!G394</f>
        <v>85.2</v>
      </c>
      <c r="I396" s="2587">
        <v>6.2</v>
      </c>
      <c r="J396" s="885">
        <v>3.2000000000000001E-2</v>
      </c>
      <c r="K396" s="833">
        <v>7.0000000000000007E-2</v>
      </c>
      <c r="L396" s="2155">
        <v>0</v>
      </c>
      <c r="M396" s="807">
        <v>33.6</v>
      </c>
      <c r="N396" s="830">
        <v>82.8</v>
      </c>
      <c r="O396" s="807">
        <v>15.6</v>
      </c>
      <c r="P396" s="830">
        <v>1.3</v>
      </c>
    </row>
    <row r="397" spans="2:16" ht="13.5" customHeight="1">
      <c r="B397" s="2604" t="str">
        <f>'12 л. МЕНЮ '!I395</f>
        <v>54-23гн/22</v>
      </c>
      <c r="C397" s="629" t="str">
        <f>'12 л. МЕНЮ '!B395</f>
        <v>Кофейный напиток с молоком</v>
      </c>
      <c r="D397" s="275">
        <f>'12 л. МЕНЮ '!C395</f>
        <v>200</v>
      </c>
      <c r="E397" s="2801">
        <f>'12 л. МЕНЮ '!D395</f>
        <v>5.6440000000000001</v>
      </c>
      <c r="F397" s="2802">
        <f>'12 л. МЕНЮ '!E395</f>
        <v>5.0279999999999996</v>
      </c>
      <c r="G397" s="2802">
        <f>'12 л. МЕНЮ '!F395</f>
        <v>15.334</v>
      </c>
      <c r="H397" s="2458">
        <f>'12 л. МЕНЮ '!G395</f>
        <v>129.32400000000001</v>
      </c>
      <c r="I397" s="833">
        <v>1.04</v>
      </c>
      <c r="J397" s="833">
        <v>0.06</v>
      </c>
      <c r="K397" s="833">
        <v>0.25</v>
      </c>
      <c r="L397" s="831">
        <v>26.49</v>
      </c>
      <c r="M397" s="807">
        <v>217.7</v>
      </c>
      <c r="N397" s="807">
        <v>184</v>
      </c>
      <c r="O397" s="833">
        <v>42</v>
      </c>
      <c r="P397" s="938">
        <v>1.1599999999999999</v>
      </c>
    </row>
    <row r="398" spans="2:16">
      <c r="B398" s="2145" t="str">
        <f>'12 л. МЕНЮ '!I396</f>
        <v>Пром.пр.</v>
      </c>
      <c r="C398" s="358" t="str">
        <f>'12 л. МЕНЮ '!B396</f>
        <v>Хлеб пшеничный</v>
      </c>
      <c r="D398" s="258">
        <f>'12 л. МЕНЮ '!C396</f>
        <v>70</v>
      </c>
      <c r="E398" s="1694">
        <f>'12 л. МЕНЮ '!D396</f>
        <v>2.5030000000000001</v>
      </c>
      <c r="F398" s="348">
        <f>'12 л. МЕНЮ '!E396</f>
        <v>0.89500000000000002</v>
      </c>
      <c r="G398" s="348">
        <f>'12 л. МЕНЮ '!F396</f>
        <v>35.229999999999997</v>
      </c>
      <c r="H398" s="871">
        <f>'12 л. МЕНЮ '!G396</f>
        <v>158.97900000000001</v>
      </c>
      <c r="I398" s="234">
        <v>0</v>
      </c>
      <c r="J398" s="914">
        <v>4.8000000000000001E-2</v>
      </c>
      <c r="K398" s="628">
        <v>1.6E-2</v>
      </c>
      <c r="L398" s="782">
        <v>0</v>
      </c>
      <c r="M398" s="234">
        <v>8</v>
      </c>
      <c r="N398" s="234">
        <v>26</v>
      </c>
      <c r="O398" s="234">
        <v>5.6</v>
      </c>
      <c r="P398" s="2464">
        <v>0.04</v>
      </c>
    </row>
    <row r="399" spans="2:16">
      <c r="B399" s="2145" t="str">
        <f>'12 л. МЕНЮ '!I397</f>
        <v>Пром.пр.</v>
      </c>
      <c r="C399" s="358" t="str">
        <f>'12 л. МЕНЮ '!B397</f>
        <v>Хлеб ржаной</v>
      </c>
      <c r="D399" s="258">
        <f>'12 л. МЕНЮ '!C397</f>
        <v>40</v>
      </c>
      <c r="E399" s="1694">
        <f>'12 л. МЕНЮ '!D397</f>
        <v>2.2599999999999998</v>
      </c>
      <c r="F399" s="348">
        <f>'12 л. МЕНЮ '!E397</f>
        <v>0.6</v>
      </c>
      <c r="G399" s="348">
        <f>'12 л. МЕНЮ '!F397</f>
        <v>16.739999999999998</v>
      </c>
      <c r="H399" s="871">
        <f>'12 л. МЕНЮ '!G397</f>
        <v>81.426000000000002</v>
      </c>
      <c r="I399" s="234">
        <v>0</v>
      </c>
      <c r="J399" s="234">
        <v>0.107</v>
      </c>
      <c r="K399" s="234">
        <v>0.107</v>
      </c>
      <c r="L399" s="587">
        <v>0</v>
      </c>
      <c r="M399" s="342">
        <v>13.2</v>
      </c>
      <c r="N399" s="234">
        <v>93.6</v>
      </c>
      <c r="O399" s="234">
        <v>2.64</v>
      </c>
      <c r="P399" s="234">
        <v>1.7999999999999999E-2</v>
      </c>
    </row>
    <row r="400" spans="2:16" ht="15" thickBot="1">
      <c r="B400" s="2580" t="str">
        <f>'12 л. МЕНЮ '!I398</f>
        <v xml:space="preserve">338 / 17 </v>
      </c>
      <c r="C400" s="2065" t="str">
        <f>'12 л. МЕНЮ '!B398</f>
        <v>Плоды свежие (яблоко)</v>
      </c>
      <c r="D400" s="374">
        <f>'12 л. МЕНЮ '!C398</f>
        <v>100</v>
      </c>
      <c r="E400" s="1694">
        <f>'12 л. МЕНЮ '!D398</f>
        <v>0.4</v>
      </c>
      <c r="F400" s="348">
        <f>'12 л. МЕНЮ '!E398</f>
        <v>0.4</v>
      </c>
      <c r="G400" s="348">
        <f>'12 л. МЕНЮ '!F398</f>
        <v>9.8000000000000007</v>
      </c>
      <c r="H400" s="871">
        <f>'12 л. МЕНЮ '!G398</f>
        <v>47</v>
      </c>
      <c r="I400" s="486">
        <v>10</v>
      </c>
      <c r="J400" s="486">
        <v>0.03</v>
      </c>
      <c r="K400" s="486">
        <v>0.02</v>
      </c>
      <c r="L400" s="775">
        <v>0</v>
      </c>
      <c r="M400" s="2046">
        <v>16</v>
      </c>
      <c r="N400" s="333">
        <v>11</v>
      </c>
      <c r="O400" s="348">
        <v>9</v>
      </c>
      <c r="P400" s="927">
        <v>2.2000000000000002</v>
      </c>
    </row>
    <row r="401" spans="2:16">
      <c r="B401" s="462" t="s">
        <v>207</v>
      </c>
      <c r="D401" s="2591">
        <f>'12 л. МЕНЮ '!C399</f>
        <v>680</v>
      </c>
      <c r="E401" s="463">
        <f t="shared" ref="E401:P401" si="74">SUM(E394:E400)</f>
        <v>23.968999999999994</v>
      </c>
      <c r="F401" s="464">
        <f t="shared" si="74"/>
        <v>19.891999999999999</v>
      </c>
      <c r="G401" s="2188">
        <f t="shared" si="74"/>
        <v>98.424999999999983</v>
      </c>
      <c r="H401" s="873">
        <f>SUM(H394:H400)</f>
        <v>677.5150000000001</v>
      </c>
      <c r="I401" s="236">
        <f t="shared" si="74"/>
        <v>20.216000000000001</v>
      </c>
      <c r="J401" s="784">
        <f t="shared" si="74"/>
        <v>0.39800000000000002</v>
      </c>
      <c r="K401" s="784">
        <f t="shared" si="74"/>
        <v>0.7430000000000001</v>
      </c>
      <c r="L401" s="784">
        <f t="shared" si="74"/>
        <v>204.99</v>
      </c>
      <c r="M401" s="879">
        <f t="shared" si="74"/>
        <v>483.49299999999999</v>
      </c>
      <c r="N401" s="879">
        <f t="shared" si="74"/>
        <v>452.69119999999998</v>
      </c>
      <c r="O401" s="784">
        <f t="shared" si="74"/>
        <v>89.035600000000002</v>
      </c>
      <c r="P401" s="880">
        <f t="shared" si="74"/>
        <v>5.3479999999999999</v>
      </c>
    </row>
    <row r="402" spans="2:16">
      <c r="B402" s="420"/>
      <c r="C402" s="754" t="s">
        <v>11</v>
      </c>
      <c r="D402" s="1638">
        <v>0.25</v>
      </c>
      <c r="E402" s="976">
        <f t="shared" ref="E402:P402" si="75">(E666/100)*25</f>
        <v>22.5</v>
      </c>
      <c r="F402" s="878">
        <f t="shared" si="75"/>
        <v>23</v>
      </c>
      <c r="G402" s="878">
        <f t="shared" si="75"/>
        <v>95.75</v>
      </c>
      <c r="H402" s="878">
        <f t="shared" si="75"/>
        <v>680</v>
      </c>
      <c r="I402" s="878">
        <f t="shared" si="75"/>
        <v>17.5</v>
      </c>
      <c r="J402" s="878">
        <f t="shared" si="75"/>
        <v>0.35</v>
      </c>
      <c r="K402" s="878">
        <f t="shared" si="75"/>
        <v>0.4</v>
      </c>
      <c r="L402" s="1660">
        <f t="shared" si="75"/>
        <v>225</v>
      </c>
      <c r="M402" s="2620">
        <f t="shared" si="75"/>
        <v>300</v>
      </c>
      <c r="N402" s="2620">
        <f t="shared" si="75"/>
        <v>300</v>
      </c>
      <c r="O402" s="1660">
        <f t="shared" si="75"/>
        <v>75</v>
      </c>
      <c r="P402" s="2170">
        <f t="shared" si="75"/>
        <v>4.5</v>
      </c>
    </row>
    <row r="403" spans="2:16" ht="15" thickBot="1">
      <c r="B403" s="230"/>
      <c r="C403" s="858" t="s">
        <v>453</v>
      </c>
      <c r="D403" s="900"/>
      <c r="E403" s="881">
        <f t="shared" ref="E403:P403" si="76">(E401*100/E666)-25</f>
        <v>1.632222222222218</v>
      </c>
      <c r="F403" s="882">
        <f t="shared" si="76"/>
        <v>-3.3782608695652172</v>
      </c>
      <c r="G403" s="882">
        <f t="shared" si="76"/>
        <v>0.69843342036553224</v>
      </c>
      <c r="H403" s="882">
        <f t="shared" si="76"/>
        <v>-9.1360294117642127E-2</v>
      </c>
      <c r="I403" s="882">
        <f t="shared" si="76"/>
        <v>3.8800000000000026</v>
      </c>
      <c r="J403" s="882">
        <f t="shared" si="76"/>
        <v>3.4285714285714342</v>
      </c>
      <c r="K403" s="882">
        <f t="shared" si="76"/>
        <v>21.437500000000007</v>
      </c>
      <c r="L403" s="882">
        <f t="shared" si="76"/>
        <v>-2.2233333333333327</v>
      </c>
      <c r="M403" s="882">
        <f t="shared" si="76"/>
        <v>15.291083333333333</v>
      </c>
      <c r="N403" s="882">
        <f t="shared" si="76"/>
        <v>12.724266666666665</v>
      </c>
      <c r="O403" s="882">
        <f t="shared" si="76"/>
        <v>4.6785333333333305</v>
      </c>
      <c r="P403" s="893">
        <f t="shared" si="76"/>
        <v>4.7111111111111086</v>
      </c>
    </row>
    <row r="404" spans="2:16">
      <c r="B404" s="84"/>
      <c r="C404" s="2136" t="s">
        <v>123</v>
      </c>
      <c r="D404" s="53"/>
      <c r="E404" s="560"/>
      <c r="F404" s="1620"/>
      <c r="G404" s="1620"/>
      <c r="H404" s="807"/>
      <c r="I404" s="807"/>
      <c r="J404" s="807"/>
      <c r="K404" s="807"/>
      <c r="L404" s="807"/>
      <c r="M404" s="807"/>
      <c r="N404" s="807"/>
      <c r="O404" s="807"/>
      <c r="P404" s="938"/>
    </row>
    <row r="405" spans="2:16">
      <c r="B405" s="1757" t="str">
        <f>'12 л. МЕНЮ '!I403</f>
        <v>47 /17</v>
      </c>
      <c r="C405" s="246" t="str">
        <f>'12 л. МЕНЮ '!B403</f>
        <v>Салат из квашеной капусты</v>
      </c>
      <c r="D405" s="258">
        <f>'12 л. МЕНЮ '!C403</f>
        <v>60</v>
      </c>
      <c r="E405" s="1738">
        <f>'12 л. МЕНЮ '!D403</f>
        <v>1.0249999999999999</v>
      </c>
      <c r="F405" s="1738">
        <f>'12 л. МЕНЮ '!E403</f>
        <v>3.0030000000000001</v>
      </c>
      <c r="G405" s="1738">
        <f>'12 л. МЕНЮ '!F403</f>
        <v>5.0750000000000002</v>
      </c>
      <c r="H405" s="792">
        <f>'12 л. МЕНЮ '!G403</f>
        <v>51.42</v>
      </c>
      <c r="I405" s="234">
        <v>11.89</v>
      </c>
      <c r="J405" s="234">
        <v>0.01</v>
      </c>
      <c r="K405" s="234">
        <v>1.6199999999999999E-2</v>
      </c>
      <c r="L405" s="234">
        <v>0</v>
      </c>
      <c r="M405" s="234">
        <v>31.35</v>
      </c>
      <c r="N405" s="234">
        <v>20.37</v>
      </c>
      <c r="O405" s="234">
        <v>9.61</v>
      </c>
      <c r="P405" s="234">
        <v>0.4</v>
      </c>
    </row>
    <row r="406" spans="2:16" ht="15.75" customHeight="1">
      <c r="B406" s="2606" t="str">
        <f>'12 л. МЕНЮ '!I404</f>
        <v>ТТК/129 / 21</v>
      </c>
      <c r="C406" s="1841" t="str">
        <f>'12 л. МЕНЮ '!B404</f>
        <v>Суп с макаронными изделиями и картофелем</v>
      </c>
      <c r="D406" s="258">
        <f>'12 л. МЕНЮ '!C404</f>
        <v>250</v>
      </c>
      <c r="E406" s="1738">
        <f>'12 л. МЕНЮ '!D404</f>
        <v>2.8690000000000002</v>
      </c>
      <c r="F406" s="1738">
        <f>'12 л. МЕНЮ '!E404</f>
        <v>3.52</v>
      </c>
      <c r="G406" s="1738">
        <f>'12 л. МЕНЮ '!F404</f>
        <v>18.88</v>
      </c>
      <c r="H406" s="792">
        <f>'12 л. МЕНЮ '!G404</f>
        <v>119.48</v>
      </c>
      <c r="I406" s="336">
        <v>3.8</v>
      </c>
      <c r="J406" s="336">
        <v>7.0000000000000007E-2</v>
      </c>
      <c r="K406" s="336">
        <v>1.4E-2</v>
      </c>
      <c r="L406" s="783">
        <v>2.13</v>
      </c>
      <c r="M406" s="234">
        <v>16</v>
      </c>
      <c r="N406" s="234">
        <v>46.75</v>
      </c>
      <c r="O406" s="931">
        <v>17</v>
      </c>
      <c r="P406" s="234">
        <v>0.81</v>
      </c>
    </row>
    <row r="407" spans="2:16">
      <c r="B407" s="1757" t="str">
        <f>'12 л. МЕНЮ '!I405</f>
        <v>234/17</v>
      </c>
      <c r="C407" s="246" t="str">
        <f>'12 л. МЕНЮ '!B405</f>
        <v>Биточки   рыбные</v>
      </c>
      <c r="D407" s="258">
        <f>'12 л. МЕНЮ '!C405</f>
        <v>120</v>
      </c>
      <c r="E407" s="1738">
        <f>'12 л. МЕНЮ '!D405</f>
        <v>14.824</v>
      </c>
      <c r="F407" s="1738">
        <f>'12 л. МЕНЮ '!E405</f>
        <v>14.576000000000001</v>
      </c>
      <c r="G407" s="1738">
        <f>'12 л. МЕНЮ '!F405</f>
        <v>15.843</v>
      </c>
      <c r="H407" s="792">
        <f>'12 л. МЕНЮ '!G405</f>
        <v>253.852</v>
      </c>
      <c r="I407" s="2482">
        <v>0.36</v>
      </c>
      <c r="J407" s="2481">
        <v>0.1</v>
      </c>
      <c r="K407" s="2482">
        <v>0.16</v>
      </c>
      <c r="L407" s="934">
        <v>41.66</v>
      </c>
      <c r="M407" s="2500">
        <v>219.91</v>
      </c>
      <c r="N407" s="2493">
        <v>64.53</v>
      </c>
      <c r="O407" s="2482">
        <v>5.21</v>
      </c>
      <c r="P407" s="2492">
        <v>1.43</v>
      </c>
    </row>
    <row r="408" spans="2:16">
      <c r="B408" s="1757" t="str">
        <f>'12 л. МЕНЮ '!I406</f>
        <v>180 /21</v>
      </c>
      <c r="C408" s="246" t="str">
        <f>'12 л. МЕНЮ '!B406</f>
        <v>Рагу из овощей с кашей</v>
      </c>
      <c r="D408" s="258">
        <f>'12 л. МЕНЮ '!C406</f>
        <v>180</v>
      </c>
      <c r="E408" s="1738">
        <f>'12 л. МЕНЮ '!D406</f>
        <v>5.13</v>
      </c>
      <c r="F408" s="1738">
        <f>'12 л. МЕНЮ '!E406</f>
        <v>6.633</v>
      </c>
      <c r="G408" s="1738">
        <f>'12 л. МЕНЮ '!F406</f>
        <v>19.62</v>
      </c>
      <c r="H408" s="792">
        <f>'12 л. МЕНЮ '!G406</f>
        <v>158.4</v>
      </c>
      <c r="I408" s="234">
        <v>7.2</v>
      </c>
      <c r="J408" s="234">
        <v>0.09</v>
      </c>
      <c r="K408" s="234">
        <v>0.1</v>
      </c>
      <c r="L408" s="234">
        <v>27</v>
      </c>
      <c r="M408" s="234">
        <v>82.8</v>
      </c>
      <c r="N408" s="234">
        <v>10.98</v>
      </c>
      <c r="O408" s="234">
        <v>36.9</v>
      </c>
      <c r="P408" s="234">
        <v>0.93600000000000005</v>
      </c>
    </row>
    <row r="409" spans="2:16">
      <c r="B409" s="1757" t="str">
        <f>'12 л. МЕНЮ '!I407</f>
        <v>501 / 21</v>
      </c>
      <c r="C409" s="246" t="str">
        <f>'12 л. МЕНЮ '!B407</f>
        <v>Сок фруктовый (абрикосовый)</v>
      </c>
      <c r="D409" s="258">
        <f>'12 л. МЕНЮ '!C407</f>
        <v>200</v>
      </c>
      <c r="E409" s="1738">
        <f>'12 л. МЕНЮ '!D407</f>
        <v>1</v>
      </c>
      <c r="F409" s="1738">
        <f>'12 л. МЕНЮ '!E407</f>
        <v>0</v>
      </c>
      <c r="G409" s="1738">
        <f>'12 л. МЕНЮ '!F407</f>
        <v>25.4</v>
      </c>
      <c r="H409" s="792">
        <f>'12 л. МЕНЮ '!G407</f>
        <v>105.6</v>
      </c>
      <c r="I409" s="234">
        <v>2.25</v>
      </c>
      <c r="J409" s="234">
        <v>4.3999999999999997E-2</v>
      </c>
      <c r="K409" s="234">
        <v>0.08</v>
      </c>
      <c r="L409" s="578">
        <v>0</v>
      </c>
      <c r="M409" s="234">
        <v>40</v>
      </c>
      <c r="N409" s="234">
        <v>36</v>
      </c>
      <c r="O409" s="234">
        <v>20</v>
      </c>
      <c r="P409" s="234">
        <v>0.4</v>
      </c>
    </row>
    <row r="410" spans="2:16">
      <c r="B410" s="2579" t="str">
        <f>'12 л. МЕНЮ '!I408</f>
        <v>Пром.пр.</v>
      </c>
      <c r="C410" s="246" t="str">
        <f>'12 л. МЕНЮ '!B408</f>
        <v>Хлеб пшеничный</v>
      </c>
      <c r="D410" s="258">
        <f>'12 л. МЕНЮ '!C408</f>
        <v>70</v>
      </c>
      <c r="E410" s="1738">
        <f>'12 л. МЕНЮ '!D408</f>
        <v>2.5030000000000001</v>
      </c>
      <c r="F410" s="1738">
        <f>'12 л. МЕНЮ '!E408</f>
        <v>0.89500000000000002</v>
      </c>
      <c r="G410" s="1738">
        <f>'12 л. МЕНЮ '!F408</f>
        <v>35.229999999999997</v>
      </c>
      <c r="H410" s="792">
        <f>'12 л. МЕНЮ '!G408</f>
        <v>158.97900000000001</v>
      </c>
      <c r="I410" s="234">
        <v>0</v>
      </c>
      <c r="J410" s="914">
        <v>8.4000000000000005E-2</v>
      </c>
      <c r="K410" s="628">
        <v>2.8000000000000001E-2</v>
      </c>
      <c r="L410" s="782">
        <v>0</v>
      </c>
      <c r="M410" s="342">
        <v>14</v>
      </c>
      <c r="N410" s="234">
        <v>45.5</v>
      </c>
      <c r="O410" s="234">
        <v>9.8000000000000007</v>
      </c>
      <c r="P410" s="234">
        <v>7.0000000000000007E-2</v>
      </c>
    </row>
    <row r="411" spans="2:16" ht="15" thickBot="1">
      <c r="B411" s="2580" t="str">
        <f>'12 л. МЕНЮ '!I409</f>
        <v>Пром.пр.</v>
      </c>
      <c r="C411" s="2065" t="str">
        <f>'12 л. МЕНЮ '!B409</f>
        <v>Хлеб ржаной</v>
      </c>
      <c r="D411" s="374">
        <f>'12 л. МЕНЮ '!C409</f>
        <v>50</v>
      </c>
      <c r="E411" s="1738">
        <f>'12 л. МЕНЮ '!D409</f>
        <v>2.8250000000000002</v>
      </c>
      <c r="F411" s="1738">
        <f>'12 л. МЕНЮ '!E409</f>
        <v>0.75</v>
      </c>
      <c r="G411" s="1738">
        <f>'12 л. МЕНЮ '!F409</f>
        <v>20.934000000000001</v>
      </c>
      <c r="H411" s="792">
        <f>'12 л. МЕНЮ '!G409</f>
        <v>101.78400000000001</v>
      </c>
      <c r="I411" s="345">
        <v>0</v>
      </c>
      <c r="J411" s="345">
        <v>0.13300000000000001</v>
      </c>
      <c r="K411" s="345">
        <v>0.13300000000000001</v>
      </c>
      <c r="L411" s="782">
        <v>0</v>
      </c>
      <c r="M411" s="1738">
        <v>16.5</v>
      </c>
      <c r="N411" s="2491">
        <v>116.667</v>
      </c>
      <c r="O411" s="345">
        <v>3.33</v>
      </c>
      <c r="P411" s="2665">
        <v>1.7000000000000001E-2</v>
      </c>
    </row>
    <row r="412" spans="2:16">
      <c r="B412" s="462" t="s">
        <v>194</v>
      </c>
      <c r="C412" s="808"/>
      <c r="D412" s="2591">
        <f>'12 л. МЕНЮ '!C410</f>
        <v>930</v>
      </c>
      <c r="E412" s="473">
        <f>SUM(E405:E411)</f>
        <v>30.175999999999998</v>
      </c>
      <c r="F412" s="464">
        <f t="shared" ref="F412:J412" si="77">SUM(F405:F411)</f>
        <v>29.376999999999999</v>
      </c>
      <c r="G412" s="474">
        <f t="shared" si="77"/>
        <v>140.982</v>
      </c>
      <c r="H412" s="591">
        <f t="shared" si="77"/>
        <v>949.5150000000001</v>
      </c>
      <c r="I412" s="784">
        <f t="shared" si="77"/>
        <v>25.5</v>
      </c>
      <c r="J412" s="784">
        <f t="shared" si="77"/>
        <v>0.53100000000000003</v>
      </c>
      <c r="K412" s="464">
        <f>SUM(K405:K411)</f>
        <v>0.53120000000000012</v>
      </c>
      <c r="L412" s="784">
        <f>SUM(L405:L411)</f>
        <v>70.789999999999992</v>
      </c>
      <c r="M412" s="879">
        <f t="shared" ref="M412:O412" si="78">SUM(M405:M411)</f>
        <v>420.56</v>
      </c>
      <c r="N412" s="879">
        <f t="shared" si="78"/>
        <v>340.79700000000003</v>
      </c>
      <c r="O412" s="879">
        <f t="shared" si="78"/>
        <v>101.85</v>
      </c>
      <c r="P412" s="875">
        <f>SUM(P405:P411)</f>
        <v>4.0629999999999997</v>
      </c>
    </row>
    <row r="413" spans="2:16">
      <c r="B413" s="862"/>
      <c r="C413" s="863" t="s">
        <v>11</v>
      </c>
      <c r="D413" s="1638">
        <v>0.35</v>
      </c>
      <c r="E413" s="976">
        <f t="shared" ref="E413:P413" si="79">(E666/100)*35</f>
        <v>31.5</v>
      </c>
      <c r="F413" s="878">
        <f t="shared" si="79"/>
        <v>32.200000000000003</v>
      </c>
      <c r="G413" s="878">
        <f t="shared" si="79"/>
        <v>134.05000000000001</v>
      </c>
      <c r="H413" s="878">
        <f t="shared" si="79"/>
        <v>952</v>
      </c>
      <c r="I413" s="878">
        <f t="shared" si="79"/>
        <v>24.5</v>
      </c>
      <c r="J413" s="878">
        <f t="shared" si="79"/>
        <v>0.48999999999999994</v>
      </c>
      <c r="K413" s="878">
        <f t="shared" si="79"/>
        <v>0.56000000000000005</v>
      </c>
      <c r="L413" s="1660">
        <f t="shared" si="79"/>
        <v>315</v>
      </c>
      <c r="M413" s="2620">
        <f t="shared" si="79"/>
        <v>420</v>
      </c>
      <c r="N413" s="2620">
        <f t="shared" si="79"/>
        <v>420</v>
      </c>
      <c r="O413" s="2620">
        <f t="shared" si="79"/>
        <v>105</v>
      </c>
      <c r="P413" s="2170">
        <f t="shared" si="79"/>
        <v>6.3</v>
      </c>
    </row>
    <row r="414" spans="2:16" ht="15" thickBot="1">
      <c r="B414" s="230"/>
      <c r="C414" s="858" t="s">
        <v>453</v>
      </c>
      <c r="D414" s="900"/>
      <c r="E414" s="881">
        <f t="shared" ref="E414:P414" si="80">(E412*100/E666)-35</f>
        <v>-1.4711111111111137</v>
      </c>
      <c r="F414" s="882">
        <f t="shared" si="80"/>
        <v>-3.0684782608695684</v>
      </c>
      <c r="G414" s="882">
        <f t="shared" si="80"/>
        <v>1.8099216710182802</v>
      </c>
      <c r="H414" s="882">
        <f t="shared" si="80"/>
        <v>-9.1360294117642127E-2</v>
      </c>
      <c r="I414" s="882">
        <f t="shared" si="80"/>
        <v>1.4285714285714306</v>
      </c>
      <c r="J414" s="882">
        <f t="shared" si="80"/>
        <v>2.9285714285714306</v>
      </c>
      <c r="K414" s="882">
        <f t="shared" si="80"/>
        <v>-1.7999999999999972</v>
      </c>
      <c r="L414" s="882">
        <f t="shared" si="80"/>
        <v>-27.134444444444444</v>
      </c>
      <c r="M414" s="882">
        <f t="shared" si="80"/>
        <v>4.6666666666666856E-2</v>
      </c>
      <c r="N414" s="882">
        <f t="shared" si="80"/>
        <v>-6.6002499999999955</v>
      </c>
      <c r="O414" s="882">
        <f t="shared" si="80"/>
        <v>-1.0499999999999972</v>
      </c>
      <c r="P414" s="893">
        <f t="shared" si="80"/>
        <v>-12.427777777777781</v>
      </c>
    </row>
    <row r="415" spans="2:16">
      <c r="B415" s="84"/>
      <c r="C415" s="2146" t="s">
        <v>238</v>
      </c>
      <c r="D415" s="2147"/>
      <c r="E415" s="55"/>
      <c r="F415" s="467"/>
      <c r="G415" s="467"/>
      <c r="H415" s="799"/>
      <c r="I415" s="799"/>
      <c r="J415" s="799"/>
      <c r="K415" s="1666"/>
      <c r="L415" s="799"/>
      <c r="M415" s="799"/>
      <c r="N415" s="799"/>
      <c r="O415" s="799"/>
      <c r="P415" s="744"/>
    </row>
    <row r="416" spans="2:16">
      <c r="B416" s="947" t="str">
        <f>'12 л. МЕНЮ '!I414</f>
        <v>494 / 21</v>
      </c>
      <c r="C416" s="2191" t="str">
        <f>'12 л. МЕНЮ '!B414</f>
        <v xml:space="preserve">Компот из плодов или ягод сушёных </v>
      </c>
      <c r="D416" s="341">
        <f>'12 л. МЕНЮ '!C414</f>
        <v>200</v>
      </c>
      <c r="E416" s="220">
        <f>'12 л. МЕНЮ '!D414</f>
        <v>0.3</v>
      </c>
      <c r="F416" s="336">
        <f>'12 л. МЕНЮ '!E414</f>
        <v>0.01</v>
      </c>
      <c r="G416" s="345">
        <f>'12 л. МЕНЮ '!F414</f>
        <v>14.757</v>
      </c>
      <c r="H416" s="792">
        <f>'12 л. МЕНЮ '!G414</f>
        <v>61.11</v>
      </c>
      <c r="I416" s="2207">
        <v>2.1</v>
      </c>
      <c r="J416" s="234">
        <v>0</v>
      </c>
      <c r="K416" s="234">
        <v>0</v>
      </c>
      <c r="L416" s="234">
        <v>0</v>
      </c>
      <c r="M416" s="234">
        <v>16.36</v>
      </c>
      <c r="N416" s="234">
        <v>10.7</v>
      </c>
      <c r="O416" s="234">
        <v>4.3</v>
      </c>
      <c r="P416" s="926">
        <v>6.2E-2</v>
      </c>
    </row>
    <row r="417" spans="2:16">
      <c r="B417" s="947" t="str">
        <f>'12 л. МЕНЮ '!I415</f>
        <v>187 / 21</v>
      </c>
      <c r="C417" s="411" t="str">
        <f>'12 л. МЕНЮ '!B415</f>
        <v>Котлеты из овощей</v>
      </c>
      <c r="D417" s="341">
        <f>'12 л. МЕНЮ '!C415</f>
        <v>120</v>
      </c>
      <c r="E417" s="2109">
        <f>'12 л. МЕНЮ '!D415</f>
        <v>4.9320000000000004</v>
      </c>
      <c r="F417" s="336">
        <f>'12 л. МЕНЮ '!E415</f>
        <v>8.49</v>
      </c>
      <c r="G417" s="345">
        <f>'12 л. МЕНЮ '!F415</f>
        <v>11.525</v>
      </c>
      <c r="H417" s="792">
        <f>'12 л. МЕНЮ '!G415</f>
        <v>142.238</v>
      </c>
      <c r="I417" s="333">
        <v>2.08</v>
      </c>
      <c r="J417" s="333">
        <v>0.11</v>
      </c>
      <c r="K417" s="348">
        <v>0.11</v>
      </c>
      <c r="L417" s="333">
        <v>20.8</v>
      </c>
      <c r="M417" s="333">
        <v>46.4</v>
      </c>
      <c r="N417" s="333">
        <v>86.4</v>
      </c>
      <c r="O417" s="333">
        <v>32</v>
      </c>
      <c r="P417" s="927">
        <v>1.62</v>
      </c>
    </row>
    <row r="418" spans="2:16" ht="15" thickBot="1">
      <c r="B418" s="2143" t="str">
        <f>'12 л. МЕНЮ '!I416</f>
        <v>Пром.пр.</v>
      </c>
      <c r="C418" s="2749" t="str">
        <f>'12 л. МЕНЮ '!B416</f>
        <v>Хлеб пшеничный</v>
      </c>
      <c r="D418" s="2149">
        <f>'12 л. МЕНЮ '!C416</f>
        <v>30</v>
      </c>
      <c r="E418" s="220">
        <f>'12 л. МЕНЮ '!D416</f>
        <v>1.155</v>
      </c>
      <c r="F418" s="336">
        <f>'12 л. МЕНЮ '!E416</f>
        <v>0.41299999999999998</v>
      </c>
      <c r="G418" s="345">
        <f>'12 л. МЕНЮ '!F416</f>
        <v>16.260000000000002</v>
      </c>
      <c r="H418" s="792">
        <f>'12 л. МЕНЮ '!G416</f>
        <v>73.376999999999995</v>
      </c>
      <c r="I418" s="347">
        <v>0</v>
      </c>
      <c r="J418" s="347">
        <v>0.08</v>
      </c>
      <c r="K418" s="347">
        <v>0.08</v>
      </c>
      <c r="L418" s="871">
        <v>0</v>
      </c>
      <c r="M418" s="2456">
        <v>9.9</v>
      </c>
      <c r="N418" s="894">
        <v>70</v>
      </c>
      <c r="O418" s="347">
        <v>2</v>
      </c>
      <c r="P418" s="2118">
        <v>0.01</v>
      </c>
    </row>
    <row r="419" spans="2:16">
      <c r="B419" s="462" t="s">
        <v>247</v>
      </c>
      <c r="C419" s="601"/>
      <c r="D419" s="2654">
        <f>'12 л. МЕНЮ '!C417</f>
        <v>350</v>
      </c>
      <c r="E419" s="473">
        <f t="shared" ref="E419:P419" si="81">SUM(E416:E418)</f>
        <v>6.3870000000000005</v>
      </c>
      <c r="F419" s="464">
        <f t="shared" si="81"/>
        <v>8.9130000000000003</v>
      </c>
      <c r="G419" s="784">
        <f t="shared" si="81"/>
        <v>42.542000000000002</v>
      </c>
      <c r="H419" s="874">
        <f t="shared" si="81"/>
        <v>276.72500000000002</v>
      </c>
      <c r="I419" s="789">
        <f t="shared" si="81"/>
        <v>4.18</v>
      </c>
      <c r="J419" s="879">
        <f t="shared" si="81"/>
        <v>0.19</v>
      </c>
      <c r="K419" s="784">
        <f t="shared" si="81"/>
        <v>0.19</v>
      </c>
      <c r="L419" s="784">
        <f t="shared" si="81"/>
        <v>20.8</v>
      </c>
      <c r="M419" s="879">
        <f t="shared" si="81"/>
        <v>72.66</v>
      </c>
      <c r="N419" s="879">
        <f t="shared" si="81"/>
        <v>167.10000000000002</v>
      </c>
      <c r="O419" s="784">
        <f t="shared" si="81"/>
        <v>38.299999999999997</v>
      </c>
      <c r="P419" s="880">
        <f t="shared" si="81"/>
        <v>1.6920000000000002</v>
      </c>
    </row>
    <row r="420" spans="2:16">
      <c r="B420" s="862"/>
      <c r="C420" s="863" t="s">
        <v>11</v>
      </c>
      <c r="D420" s="2049">
        <v>0.1</v>
      </c>
      <c r="E420" s="976">
        <f t="shared" ref="E420:P420" si="82">(E666/100)*10</f>
        <v>9</v>
      </c>
      <c r="F420" s="878">
        <f t="shared" si="82"/>
        <v>9.2000000000000011</v>
      </c>
      <c r="G420" s="878">
        <f t="shared" si="82"/>
        <v>38.299999999999997</v>
      </c>
      <c r="H420" s="878">
        <f t="shared" si="82"/>
        <v>272</v>
      </c>
      <c r="I420" s="878">
        <f t="shared" si="82"/>
        <v>7</v>
      </c>
      <c r="J420" s="878">
        <f t="shared" si="82"/>
        <v>0.13999999999999999</v>
      </c>
      <c r="K420" s="878">
        <f t="shared" si="82"/>
        <v>0.16</v>
      </c>
      <c r="L420" s="878">
        <f t="shared" si="82"/>
        <v>90</v>
      </c>
      <c r="M420" s="2620">
        <f t="shared" si="82"/>
        <v>120</v>
      </c>
      <c r="N420" s="2620">
        <f t="shared" si="82"/>
        <v>120</v>
      </c>
      <c r="O420" s="1660">
        <f t="shared" si="82"/>
        <v>30</v>
      </c>
      <c r="P420" s="2170">
        <f t="shared" si="82"/>
        <v>1.7999999999999998</v>
      </c>
    </row>
    <row r="421" spans="2:16" ht="15" thickBot="1">
      <c r="B421" s="230"/>
      <c r="C421" s="858" t="s">
        <v>453</v>
      </c>
      <c r="D421" s="900"/>
      <c r="E421" s="881">
        <f t="shared" ref="E421:P421" si="83">(E419*100/E666)-10</f>
        <v>-2.9033333333333324</v>
      </c>
      <c r="F421" s="882">
        <f t="shared" si="83"/>
        <v>-0.31195652173913047</v>
      </c>
      <c r="G421" s="882">
        <f t="shared" si="83"/>
        <v>1.1075718015665785</v>
      </c>
      <c r="H421" s="882">
        <f t="shared" si="83"/>
        <v>0.17371323529411953</v>
      </c>
      <c r="I421" s="882">
        <f t="shared" si="83"/>
        <v>-4.0285714285714285</v>
      </c>
      <c r="J421" s="882">
        <f t="shared" si="83"/>
        <v>3.571428571428573</v>
      </c>
      <c r="K421" s="882">
        <f t="shared" si="83"/>
        <v>1.875</v>
      </c>
      <c r="L421" s="882">
        <f t="shared" si="83"/>
        <v>-7.6888888888888891</v>
      </c>
      <c r="M421" s="882">
        <f t="shared" si="83"/>
        <v>-3.9450000000000003</v>
      </c>
      <c r="N421" s="882">
        <f t="shared" si="83"/>
        <v>3.9250000000000025</v>
      </c>
      <c r="O421" s="882">
        <f t="shared" si="83"/>
        <v>2.7666666666666657</v>
      </c>
      <c r="P421" s="893">
        <f t="shared" si="83"/>
        <v>-0.59999999999999964</v>
      </c>
    </row>
    <row r="423" spans="2:16" ht="15" thickBot="1"/>
    <row r="424" spans="2:16">
      <c r="B424" s="706"/>
      <c r="C424" s="36" t="s">
        <v>302</v>
      </c>
      <c r="D424" s="37"/>
      <c r="E424" s="147">
        <f t="shared" ref="E424:P424" si="84">E401+E412</f>
        <v>54.144999999999996</v>
      </c>
      <c r="F424" s="236">
        <f t="shared" si="84"/>
        <v>49.268999999999998</v>
      </c>
      <c r="G424" s="236">
        <f t="shared" si="84"/>
        <v>239.40699999999998</v>
      </c>
      <c r="H424" s="236">
        <f t="shared" si="84"/>
        <v>1627.0300000000002</v>
      </c>
      <c r="I424" s="236">
        <f t="shared" si="84"/>
        <v>45.716000000000001</v>
      </c>
      <c r="J424" s="236">
        <f t="shared" si="84"/>
        <v>0.92900000000000005</v>
      </c>
      <c r="K424" s="236">
        <f t="shared" si="84"/>
        <v>1.2742000000000002</v>
      </c>
      <c r="L424" s="236">
        <f t="shared" si="84"/>
        <v>275.77999999999997</v>
      </c>
      <c r="M424" s="789">
        <f t="shared" si="84"/>
        <v>904.053</v>
      </c>
      <c r="N424" s="789">
        <f t="shared" si="84"/>
        <v>793.48820000000001</v>
      </c>
      <c r="O424" s="789">
        <f t="shared" si="84"/>
        <v>190.88560000000001</v>
      </c>
      <c r="P424" s="708">
        <f t="shared" si="84"/>
        <v>9.4109999999999996</v>
      </c>
    </row>
    <row r="425" spans="2:16">
      <c r="B425" s="420"/>
      <c r="C425" s="754" t="s">
        <v>11</v>
      </c>
      <c r="D425" s="1638">
        <v>0.6</v>
      </c>
      <c r="E425" s="976">
        <f t="shared" ref="E425:P425" si="85">(E666/100)*60</f>
        <v>54</v>
      </c>
      <c r="F425" s="878">
        <f t="shared" si="85"/>
        <v>55.2</v>
      </c>
      <c r="G425" s="878">
        <f t="shared" si="85"/>
        <v>229.8</v>
      </c>
      <c r="H425" s="878">
        <f t="shared" si="85"/>
        <v>1632</v>
      </c>
      <c r="I425" s="878">
        <f t="shared" si="85"/>
        <v>42</v>
      </c>
      <c r="J425" s="878">
        <f t="shared" si="85"/>
        <v>0.83999999999999986</v>
      </c>
      <c r="K425" s="878">
        <f t="shared" si="85"/>
        <v>0.96</v>
      </c>
      <c r="L425" s="1660">
        <f t="shared" si="85"/>
        <v>540</v>
      </c>
      <c r="M425" s="2620">
        <f t="shared" si="85"/>
        <v>720</v>
      </c>
      <c r="N425" s="2620">
        <f t="shared" si="85"/>
        <v>720</v>
      </c>
      <c r="O425" s="2620">
        <f t="shared" si="85"/>
        <v>180</v>
      </c>
      <c r="P425" s="2170">
        <f t="shared" si="85"/>
        <v>10.799999999999999</v>
      </c>
    </row>
    <row r="426" spans="2:16" ht="15" thickBot="1">
      <c r="B426" s="230"/>
      <c r="C426" s="858" t="s">
        <v>453</v>
      </c>
      <c r="D426" s="900"/>
      <c r="E426" s="881">
        <f t="shared" ref="E426:P426" si="86">(E424*100/E666)-60</f>
        <v>0.16111111111111143</v>
      </c>
      <c r="F426" s="882">
        <f t="shared" si="86"/>
        <v>-6.4467391304347856</v>
      </c>
      <c r="G426" s="882">
        <f t="shared" si="86"/>
        <v>2.5083550913838053</v>
      </c>
      <c r="H426" s="882">
        <f t="shared" si="86"/>
        <v>-0.18272058823528425</v>
      </c>
      <c r="I426" s="882">
        <f t="shared" si="86"/>
        <v>5.3085714285714403</v>
      </c>
      <c r="J426" s="882">
        <f t="shared" si="86"/>
        <v>6.3571428571428612</v>
      </c>
      <c r="K426" s="882">
        <f t="shared" si="86"/>
        <v>19.637500000000003</v>
      </c>
      <c r="L426" s="882">
        <f t="shared" si="86"/>
        <v>-29.35777777777778</v>
      </c>
      <c r="M426" s="882">
        <f t="shared" si="86"/>
        <v>15.33775</v>
      </c>
      <c r="N426" s="882">
        <f t="shared" si="86"/>
        <v>6.1240166666666767</v>
      </c>
      <c r="O426" s="882">
        <f t="shared" si="86"/>
        <v>3.6285333333333369</v>
      </c>
      <c r="P426" s="893">
        <f t="shared" si="86"/>
        <v>-7.7166666666666686</v>
      </c>
    </row>
    <row r="427" spans="2:16" ht="15" thickBot="1"/>
    <row r="428" spans="2:16">
      <c r="B428" s="706"/>
      <c r="C428" s="36" t="s">
        <v>301</v>
      </c>
      <c r="D428" s="37"/>
      <c r="E428" s="147">
        <f t="shared" ref="E428:P428" si="87">E412+E419</f>
        <v>36.563000000000002</v>
      </c>
      <c r="F428" s="236">
        <f t="shared" si="87"/>
        <v>38.29</v>
      </c>
      <c r="G428" s="236">
        <f t="shared" si="87"/>
        <v>183.524</v>
      </c>
      <c r="H428" s="236">
        <f t="shared" si="87"/>
        <v>1226.2400000000002</v>
      </c>
      <c r="I428" s="789">
        <f t="shared" si="87"/>
        <v>29.68</v>
      </c>
      <c r="J428" s="236">
        <f t="shared" si="87"/>
        <v>0.72100000000000009</v>
      </c>
      <c r="K428" s="236">
        <f t="shared" si="87"/>
        <v>0.72120000000000006</v>
      </c>
      <c r="L428" s="236">
        <f t="shared" si="87"/>
        <v>91.589999999999989</v>
      </c>
      <c r="M428" s="789">
        <f t="shared" si="87"/>
        <v>493.22</v>
      </c>
      <c r="N428" s="789">
        <f t="shared" si="87"/>
        <v>507.89700000000005</v>
      </c>
      <c r="O428" s="789">
        <f t="shared" si="87"/>
        <v>140.14999999999998</v>
      </c>
      <c r="P428" s="708">
        <f t="shared" si="87"/>
        <v>5.7549999999999999</v>
      </c>
    </row>
    <row r="429" spans="2:16">
      <c r="B429" s="420"/>
      <c r="C429" s="754" t="s">
        <v>11</v>
      </c>
      <c r="D429" s="1638">
        <v>0.45</v>
      </c>
      <c r="E429" s="976">
        <f t="shared" ref="E429:P429" si="88">(E666/100)*45</f>
        <v>40.5</v>
      </c>
      <c r="F429" s="878">
        <f t="shared" si="88"/>
        <v>41.4</v>
      </c>
      <c r="G429" s="878">
        <f t="shared" si="88"/>
        <v>172.35</v>
      </c>
      <c r="H429" s="878">
        <f t="shared" si="88"/>
        <v>1224</v>
      </c>
      <c r="I429" s="878">
        <f t="shared" si="88"/>
        <v>31.499999999999996</v>
      </c>
      <c r="J429" s="878">
        <f t="shared" si="88"/>
        <v>0.62999999999999989</v>
      </c>
      <c r="K429" s="878">
        <f t="shared" si="88"/>
        <v>0.72</v>
      </c>
      <c r="L429" s="1660">
        <f t="shared" si="88"/>
        <v>405</v>
      </c>
      <c r="M429" s="2620">
        <f t="shared" si="88"/>
        <v>540</v>
      </c>
      <c r="N429" s="2620">
        <f t="shared" si="88"/>
        <v>540</v>
      </c>
      <c r="O429" s="2620">
        <f t="shared" si="88"/>
        <v>135</v>
      </c>
      <c r="P429" s="2170">
        <f t="shared" si="88"/>
        <v>8.1</v>
      </c>
    </row>
    <row r="430" spans="2:16" ht="15" thickBot="1">
      <c r="B430" s="230"/>
      <c r="C430" s="858" t="s">
        <v>453</v>
      </c>
      <c r="D430" s="900"/>
      <c r="E430" s="881">
        <f t="shared" ref="E430:P430" si="89">(E428*100/E666)-45</f>
        <v>-4.3744444444444426</v>
      </c>
      <c r="F430" s="882">
        <f t="shared" si="89"/>
        <v>-3.3804347826086953</v>
      </c>
      <c r="G430" s="882">
        <f t="shared" si="89"/>
        <v>2.9174934725848587</v>
      </c>
      <c r="H430" s="882">
        <f t="shared" si="89"/>
        <v>8.2352941176480954E-2</v>
      </c>
      <c r="I430" s="882">
        <f t="shared" si="89"/>
        <v>-2.6000000000000014</v>
      </c>
      <c r="J430" s="882">
        <f t="shared" si="89"/>
        <v>6.5000000000000071</v>
      </c>
      <c r="K430" s="882">
        <f t="shared" si="89"/>
        <v>7.5000000000002842E-2</v>
      </c>
      <c r="L430" s="882">
        <f t="shared" si="89"/>
        <v>-34.823333333333338</v>
      </c>
      <c r="M430" s="882">
        <f t="shared" si="89"/>
        <v>-3.8983333333333334</v>
      </c>
      <c r="N430" s="882">
        <f t="shared" si="89"/>
        <v>-2.6752499999999984</v>
      </c>
      <c r="O430" s="882">
        <f t="shared" si="89"/>
        <v>1.7166666666666615</v>
      </c>
      <c r="P430" s="893">
        <f t="shared" si="89"/>
        <v>-13.027777777777779</v>
      </c>
    </row>
    <row r="431" spans="2:16" ht="15" thickBot="1"/>
    <row r="432" spans="2:16">
      <c r="B432" s="861" t="s">
        <v>337</v>
      </c>
      <c r="C432" s="36"/>
      <c r="D432" s="37"/>
      <c r="E432" s="811">
        <f>E401+E412+E419</f>
        <v>60.531999999999996</v>
      </c>
      <c r="F432" s="812">
        <f t="shared" ref="F432:P432" si="90">F401+F412+F419</f>
        <v>58.182000000000002</v>
      </c>
      <c r="G432" s="812">
        <f t="shared" si="90"/>
        <v>281.94899999999996</v>
      </c>
      <c r="H432" s="812">
        <f t="shared" si="90"/>
        <v>1903.7550000000001</v>
      </c>
      <c r="I432" s="2193">
        <f t="shared" si="90"/>
        <v>49.896000000000001</v>
      </c>
      <c r="J432" s="812">
        <f t="shared" si="90"/>
        <v>1.119</v>
      </c>
      <c r="K432" s="812">
        <f t="shared" si="90"/>
        <v>1.4642000000000002</v>
      </c>
      <c r="L432" s="812">
        <f t="shared" si="90"/>
        <v>296.58</v>
      </c>
      <c r="M432" s="2193">
        <f t="shared" si="90"/>
        <v>976.71299999999997</v>
      </c>
      <c r="N432" s="2381">
        <f t="shared" si="90"/>
        <v>960.58820000000003</v>
      </c>
      <c r="O432" s="2193">
        <f t="shared" si="90"/>
        <v>229.18560000000002</v>
      </c>
      <c r="P432" s="898">
        <f t="shared" si="90"/>
        <v>11.103</v>
      </c>
    </row>
    <row r="433" spans="2:16">
      <c r="B433" s="862"/>
      <c r="C433" s="863" t="s">
        <v>11</v>
      </c>
      <c r="D433" s="1638">
        <v>0.7</v>
      </c>
      <c r="E433" s="976">
        <f t="shared" ref="E433:P433" si="91">(E666/100)*70</f>
        <v>63</v>
      </c>
      <c r="F433" s="878">
        <f t="shared" si="91"/>
        <v>64.400000000000006</v>
      </c>
      <c r="G433" s="878">
        <f t="shared" si="91"/>
        <v>268.10000000000002</v>
      </c>
      <c r="H433" s="878">
        <f t="shared" si="91"/>
        <v>1904</v>
      </c>
      <c r="I433" s="878">
        <f t="shared" si="91"/>
        <v>49</v>
      </c>
      <c r="J433" s="878">
        <f t="shared" si="91"/>
        <v>0.97999999999999987</v>
      </c>
      <c r="K433" s="878">
        <f t="shared" si="91"/>
        <v>1.1200000000000001</v>
      </c>
      <c r="L433" s="1660">
        <f t="shared" si="91"/>
        <v>630</v>
      </c>
      <c r="M433" s="2620">
        <f t="shared" si="91"/>
        <v>840</v>
      </c>
      <c r="N433" s="2620">
        <f t="shared" si="91"/>
        <v>840</v>
      </c>
      <c r="O433" s="2620">
        <f t="shared" si="91"/>
        <v>210</v>
      </c>
      <c r="P433" s="2170">
        <f t="shared" si="91"/>
        <v>12.6</v>
      </c>
    </row>
    <row r="434" spans="2:16" ht="15" thickBot="1">
      <c r="B434" s="230"/>
      <c r="C434" s="858" t="s">
        <v>453</v>
      </c>
      <c r="D434" s="900"/>
      <c r="E434" s="881">
        <f t="shared" ref="E434:P434" si="92">(E432*100/E666)-70</f>
        <v>-2.7422222222222246</v>
      </c>
      <c r="F434" s="882">
        <f t="shared" si="92"/>
        <v>-6.7586956521739125</v>
      </c>
      <c r="G434" s="882">
        <f t="shared" si="92"/>
        <v>3.6159268929503696</v>
      </c>
      <c r="H434" s="882">
        <f t="shared" si="92"/>
        <v>-9.0073529411824893E-3</v>
      </c>
      <c r="I434" s="882">
        <f t="shared" si="92"/>
        <v>1.2800000000000011</v>
      </c>
      <c r="J434" s="882">
        <f t="shared" si="92"/>
        <v>9.9285714285714306</v>
      </c>
      <c r="K434" s="882">
        <f t="shared" si="92"/>
        <v>21.512500000000003</v>
      </c>
      <c r="L434" s="882">
        <f t="shared" si="92"/>
        <v>-37.046666666666667</v>
      </c>
      <c r="M434" s="882">
        <f t="shared" si="92"/>
        <v>11.392750000000007</v>
      </c>
      <c r="N434" s="882">
        <f t="shared" si="92"/>
        <v>10.049016666666674</v>
      </c>
      <c r="O434" s="882">
        <f t="shared" si="92"/>
        <v>6.3952000000000027</v>
      </c>
      <c r="P434" s="893">
        <f t="shared" si="92"/>
        <v>-8.31666666666667</v>
      </c>
    </row>
    <row r="438" spans="2:16">
      <c r="E438" s="498"/>
      <c r="F438" s="498"/>
      <c r="G438" s="498"/>
      <c r="H438" s="498"/>
      <c r="K438" s="309"/>
      <c r="P438"/>
    </row>
    <row r="439" spans="2:16">
      <c r="C439" s="756"/>
      <c r="D439" s="10" t="s">
        <v>209</v>
      </c>
      <c r="E439" s="303"/>
    </row>
    <row r="440" spans="2:16">
      <c r="C440" s="11" t="s">
        <v>831</v>
      </c>
      <c r="D440" s="149"/>
      <c r="E440" s="2"/>
      <c r="F440"/>
      <c r="I440"/>
      <c r="J440"/>
      <c r="K440" s="20"/>
      <c r="L440" s="20"/>
      <c r="M440"/>
      <c r="N440"/>
      <c r="O440"/>
      <c r="P440"/>
    </row>
    <row r="441" spans="2:16">
      <c r="B441" s="2812" t="s">
        <v>343</v>
      </c>
      <c r="C441" s="2812"/>
      <c r="D441" s="2812"/>
      <c r="E441" s="2812"/>
      <c r="F441" s="2812"/>
      <c r="G441" s="2812"/>
      <c r="H441" s="2812"/>
      <c r="I441" s="2812"/>
      <c r="J441" s="2812"/>
      <c r="K441" s="2812"/>
      <c r="L441" s="2812"/>
      <c r="M441" s="2812"/>
      <c r="N441" s="2812"/>
      <c r="O441" s="2812"/>
      <c r="P441" s="2812"/>
    </row>
    <row r="442" spans="2:16">
      <c r="C442" s="756" t="s">
        <v>832</v>
      </c>
    </row>
    <row r="443" spans="2:16" ht="21.6" thickBot="1">
      <c r="B443" s="2" t="s">
        <v>920</v>
      </c>
      <c r="C443" s="20"/>
      <c r="D443"/>
      <c r="F443" s="25" t="s">
        <v>840</v>
      </c>
      <c r="I443" s="23" t="s">
        <v>0</v>
      </c>
      <c r="J443"/>
      <c r="K443" s="78" t="s">
        <v>451</v>
      </c>
      <c r="L443" s="20"/>
      <c r="M443" s="20"/>
      <c r="N443" s="26"/>
      <c r="P443" s="120"/>
    </row>
    <row r="444" spans="2:16" ht="15" thickBot="1">
      <c r="B444" s="957" t="s">
        <v>339</v>
      </c>
      <c r="C444" s="986" t="s">
        <v>839</v>
      </c>
      <c r="D444" s="954" t="s">
        <v>178</v>
      </c>
      <c r="E444" s="962" t="s">
        <v>179</v>
      </c>
      <c r="F444" s="357"/>
      <c r="G444" s="357"/>
      <c r="H444" s="33"/>
      <c r="I444" s="574" t="s">
        <v>319</v>
      </c>
      <c r="J444" s="33"/>
      <c r="K444" s="767"/>
      <c r="L444" s="506"/>
      <c r="M444" s="964" t="s">
        <v>355</v>
      </c>
      <c r="N444" s="33"/>
      <c r="O444" s="33"/>
      <c r="P444" s="67"/>
    </row>
    <row r="445" spans="2:16" ht="15" thickBot="1">
      <c r="B445" s="958" t="s">
        <v>321</v>
      </c>
      <c r="C445" s="428"/>
      <c r="D445" s="959" t="s">
        <v>185</v>
      </c>
      <c r="E445" s="614"/>
      <c r="F445" s="961"/>
      <c r="G445" s="2206" t="s">
        <v>844</v>
      </c>
      <c r="H445" s="2105" t="s">
        <v>710</v>
      </c>
      <c r="I445" s="965"/>
      <c r="J445" s="965"/>
      <c r="K445" s="965"/>
      <c r="L445" s="967"/>
      <c r="M445" s="968" t="s">
        <v>354</v>
      </c>
      <c r="N445" s="965"/>
      <c r="O445" s="965"/>
      <c r="P445" s="967"/>
    </row>
    <row r="446" spans="2:16">
      <c r="B446" s="958" t="s">
        <v>330</v>
      </c>
      <c r="C446" s="428" t="s">
        <v>184</v>
      </c>
      <c r="D446" s="714"/>
      <c r="E446" s="959" t="s">
        <v>186</v>
      </c>
      <c r="F446" s="955" t="s">
        <v>56</v>
      </c>
      <c r="G446" s="2206" t="s">
        <v>845</v>
      </c>
      <c r="H446" s="2107" t="s">
        <v>189</v>
      </c>
      <c r="I446" s="614"/>
      <c r="J446" s="2124"/>
      <c r="K446" s="33"/>
      <c r="L446" s="2124"/>
      <c r="M446" s="2125" t="s">
        <v>331</v>
      </c>
      <c r="N446" s="2126" t="s">
        <v>332</v>
      </c>
      <c r="O446" s="2127" t="s">
        <v>333</v>
      </c>
      <c r="P446" s="2128" t="s">
        <v>334</v>
      </c>
    </row>
    <row r="447" spans="2:16" ht="15" thickBot="1">
      <c r="B447" s="56"/>
      <c r="C447" s="757"/>
      <c r="D447" s="466"/>
      <c r="E447" s="960" t="s">
        <v>6</v>
      </c>
      <c r="F447" s="436" t="s">
        <v>7</v>
      </c>
      <c r="G447" s="1924" t="s">
        <v>8</v>
      </c>
      <c r="H447" s="2106" t="s">
        <v>444</v>
      </c>
      <c r="I447" s="2129" t="s">
        <v>322</v>
      </c>
      <c r="J447" s="2130" t="s">
        <v>323</v>
      </c>
      <c r="K447" s="2131" t="s">
        <v>324</v>
      </c>
      <c r="L447" s="2130" t="s">
        <v>325</v>
      </c>
      <c r="M447" s="2132" t="s">
        <v>326</v>
      </c>
      <c r="N447" s="2130" t="s">
        <v>327</v>
      </c>
      <c r="O447" s="2131" t="s">
        <v>328</v>
      </c>
      <c r="P447" s="2133" t="s">
        <v>329</v>
      </c>
    </row>
    <row r="448" spans="2:16">
      <c r="B448" s="84"/>
      <c r="C448" s="2136" t="s">
        <v>156</v>
      </c>
      <c r="D448" s="1692"/>
      <c r="E448" s="832"/>
      <c r="F448" s="833"/>
      <c r="G448" s="833"/>
      <c r="H448" s="609"/>
      <c r="I448" s="807"/>
      <c r="J448" s="807"/>
      <c r="K448" s="2194"/>
      <c r="L448" s="807"/>
      <c r="M448" s="807"/>
      <c r="N448" s="807"/>
      <c r="O448" s="807"/>
      <c r="P448" s="938"/>
    </row>
    <row r="449" spans="2:16">
      <c r="B449" s="948" t="str">
        <f>'12 л. МЕНЮ '!I447</f>
        <v>1 / 21</v>
      </c>
      <c r="C449" s="233" t="str">
        <f>'12 л. МЕНЮ '!B447</f>
        <v xml:space="preserve">Салат из капусты белокачанной </v>
      </c>
      <c r="D449" s="258">
        <f>'12 л. МЕНЮ '!C447</f>
        <v>60</v>
      </c>
      <c r="E449" s="1738">
        <f>'12 л. МЕНЮ '!D447</f>
        <v>0.87</v>
      </c>
      <c r="F449" s="1738">
        <f>'12 л. МЕНЮ '!E447</f>
        <v>3.6</v>
      </c>
      <c r="G449" s="1738">
        <f>'12 л. МЕНЮ '!F447</f>
        <v>5.04</v>
      </c>
      <c r="H449" s="792">
        <f>'12 л. МЕНЮ '!G447</f>
        <v>56.4</v>
      </c>
      <c r="I449" s="234">
        <v>11.9</v>
      </c>
      <c r="J449" s="234">
        <v>0.01</v>
      </c>
      <c r="K449" s="234">
        <v>0.01</v>
      </c>
      <c r="L449" s="234">
        <v>0</v>
      </c>
      <c r="M449" s="234">
        <v>28</v>
      </c>
      <c r="N449" s="234">
        <v>19.600000000000001</v>
      </c>
      <c r="O449" s="234">
        <v>11.2</v>
      </c>
      <c r="P449" s="234">
        <v>0.37</v>
      </c>
    </row>
    <row r="450" spans="2:16">
      <c r="B450" s="948" t="str">
        <f>'12 л. МЕНЮ '!I448</f>
        <v>259/17</v>
      </c>
      <c r="C450" s="233" t="str">
        <f>'12 л. МЕНЮ '!B448</f>
        <v>Жаркое по - дормашнему</v>
      </c>
      <c r="D450" s="258">
        <f>'12 л. МЕНЮ '!C448</f>
        <v>205</v>
      </c>
      <c r="E450" s="1738">
        <f>'12 л. МЕНЮ '!D448</f>
        <v>16.788</v>
      </c>
      <c r="F450" s="1738">
        <f>'12 л. МЕНЮ '!E448</f>
        <v>17.077999999999999</v>
      </c>
      <c r="G450" s="1738">
        <f>'12 л. МЕНЮ '!F448</f>
        <v>23.751000000000001</v>
      </c>
      <c r="H450" s="792">
        <f>'12 л. МЕНЮ '!G448</f>
        <v>315.91800000000001</v>
      </c>
      <c r="I450" s="333">
        <v>7.92</v>
      </c>
      <c r="J450" s="331">
        <v>0.14000000000000001</v>
      </c>
      <c r="K450" s="332">
        <v>0.06</v>
      </c>
      <c r="L450" s="587">
        <v>36.72</v>
      </c>
      <c r="M450" s="234">
        <v>129.96</v>
      </c>
      <c r="N450" s="917">
        <v>19.03</v>
      </c>
      <c r="O450" s="234">
        <v>4.4000000000000004</v>
      </c>
      <c r="P450" s="234">
        <v>2.85</v>
      </c>
    </row>
    <row r="451" spans="2:16">
      <c r="B451" s="948" t="str">
        <f>'12 л. МЕНЮ '!I449</f>
        <v>495 / 21</v>
      </c>
      <c r="C451" s="233" t="str">
        <f>'12 л. МЕНЮ '!B449</f>
        <v>Компот из смеси сухофруктов</v>
      </c>
      <c r="D451" s="258">
        <f>'12 л. МЕНЮ '!C449</f>
        <v>200</v>
      </c>
      <c r="E451" s="1738">
        <f>'12 л. МЕНЮ '!D449</f>
        <v>0.6</v>
      </c>
      <c r="F451" s="1738">
        <f>'12 л. МЕНЮ '!E449</f>
        <v>0.1</v>
      </c>
      <c r="G451" s="1738">
        <f>'12 л. МЕНЮ '!F449</f>
        <v>20.100000000000001</v>
      </c>
      <c r="H451" s="792">
        <f>'12 л. МЕНЮ '!G449</f>
        <v>80.766000000000005</v>
      </c>
      <c r="I451" s="336">
        <v>2.016</v>
      </c>
      <c r="J451" s="336">
        <v>0</v>
      </c>
      <c r="K451" s="336">
        <v>0</v>
      </c>
      <c r="L451" s="2513">
        <v>12</v>
      </c>
      <c r="M451" s="234">
        <v>16.100000000000001</v>
      </c>
      <c r="N451" s="234">
        <v>15.36</v>
      </c>
      <c r="O451" s="234">
        <v>2.1</v>
      </c>
      <c r="P451" s="234">
        <v>7.5999999999999998E-2</v>
      </c>
    </row>
    <row r="452" spans="2:16">
      <c r="B452" s="946" t="str">
        <f>'12 л. МЕНЮ '!I450</f>
        <v>Пром.пр.</v>
      </c>
      <c r="C452" s="233" t="str">
        <f>'12 л. МЕНЮ '!B450</f>
        <v>Хлеб пшеничный</v>
      </c>
      <c r="D452" s="258">
        <f>'12 л. МЕНЮ '!C450</f>
        <v>60</v>
      </c>
      <c r="E452" s="1738">
        <f>'12 л. МЕНЮ '!D450</f>
        <v>2.31</v>
      </c>
      <c r="F452" s="1738">
        <f>'12 л. МЕНЮ '!E450</f>
        <v>0.82</v>
      </c>
      <c r="G452" s="1738">
        <f>'12 л. МЕНЮ '!F450</f>
        <v>32.520000000000003</v>
      </c>
      <c r="H452" s="792">
        <f>'12 л. МЕНЮ '!G450</f>
        <v>146.75</v>
      </c>
      <c r="I452" s="234">
        <v>0</v>
      </c>
      <c r="J452" s="914">
        <v>4.8000000000000001E-2</v>
      </c>
      <c r="K452" s="628">
        <v>1.6E-2</v>
      </c>
      <c r="L452" s="782">
        <v>0</v>
      </c>
      <c r="M452" s="234">
        <v>8</v>
      </c>
      <c r="N452" s="234">
        <v>26</v>
      </c>
      <c r="O452" s="234">
        <v>5.6</v>
      </c>
      <c r="P452" s="628">
        <v>0.04</v>
      </c>
    </row>
    <row r="453" spans="2:16" ht="15" thickBot="1">
      <c r="B453" s="949" t="str">
        <f>'12 л. МЕНЮ '!I451</f>
        <v>Пром.пр.</v>
      </c>
      <c r="C453" s="190" t="str">
        <f>'12 л. МЕНЮ '!B451</f>
        <v>Хлеб ржаной</v>
      </c>
      <c r="D453" s="374">
        <f>'12 л. МЕНЮ '!C451</f>
        <v>40</v>
      </c>
      <c r="E453" s="1738">
        <f>'12 л. МЕНЮ '!D451</f>
        <v>2.2599999999999998</v>
      </c>
      <c r="F453" s="1738">
        <f>'12 л. МЕНЮ '!E451</f>
        <v>0.6</v>
      </c>
      <c r="G453" s="1738">
        <f>'12 л. МЕНЮ '!F451</f>
        <v>16.739999999999998</v>
      </c>
      <c r="H453" s="792">
        <f>'12 л. МЕНЮ '!G451</f>
        <v>81.426000000000002</v>
      </c>
      <c r="I453" s="234">
        <v>0</v>
      </c>
      <c r="J453" s="234">
        <v>0.107</v>
      </c>
      <c r="K453" s="234">
        <v>0.107</v>
      </c>
      <c r="L453" s="587">
        <v>0</v>
      </c>
      <c r="M453" s="342">
        <v>13.2</v>
      </c>
      <c r="N453" s="234">
        <v>93.6</v>
      </c>
      <c r="O453" s="234">
        <v>2.64</v>
      </c>
      <c r="P453" s="234">
        <v>1.7999999999999999E-2</v>
      </c>
    </row>
    <row r="454" spans="2:16">
      <c r="B454" s="462" t="s">
        <v>207</v>
      </c>
      <c r="C454" s="9"/>
      <c r="D454" s="2591">
        <f>'12 л. МЕНЮ '!C452</f>
        <v>565</v>
      </c>
      <c r="E454" s="463">
        <f t="shared" ref="E454:P454" si="93">SUM(E449:E453)</f>
        <v>22.828000000000003</v>
      </c>
      <c r="F454" s="464">
        <f t="shared" si="93"/>
        <v>22.198000000000004</v>
      </c>
      <c r="G454" s="465">
        <f t="shared" si="93"/>
        <v>98.150999999999996</v>
      </c>
      <c r="H454" s="2044">
        <f t="shared" si="93"/>
        <v>681.2600000000001</v>
      </c>
      <c r="I454" s="236">
        <f t="shared" si="93"/>
        <v>21.835999999999999</v>
      </c>
      <c r="J454" s="784">
        <f t="shared" si="93"/>
        <v>0.30499999999999999</v>
      </c>
      <c r="K454" s="784">
        <f t="shared" si="93"/>
        <v>0.193</v>
      </c>
      <c r="L454" s="784">
        <f t="shared" si="93"/>
        <v>48.72</v>
      </c>
      <c r="M454" s="879">
        <f t="shared" si="93"/>
        <v>195.26</v>
      </c>
      <c r="N454" s="879">
        <f t="shared" si="93"/>
        <v>173.59</v>
      </c>
      <c r="O454" s="784">
        <f t="shared" si="93"/>
        <v>25.939999999999998</v>
      </c>
      <c r="P454" s="880">
        <f t="shared" si="93"/>
        <v>3.3540000000000001</v>
      </c>
    </row>
    <row r="455" spans="2:16">
      <c r="B455" s="862"/>
      <c r="C455" s="863" t="s">
        <v>11</v>
      </c>
      <c r="D455" s="1638">
        <v>0.25</v>
      </c>
      <c r="E455" s="976">
        <f t="shared" ref="E455:P455" si="94">(E666/100)*25</f>
        <v>22.5</v>
      </c>
      <c r="F455" s="878">
        <f t="shared" si="94"/>
        <v>23</v>
      </c>
      <c r="G455" s="878">
        <f t="shared" si="94"/>
        <v>95.75</v>
      </c>
      <c r="H455" s="878">
        <f t="shared" si="94"/>
        <v>680</v>
      </c>
      <c r="I455" s="878">
        <f t="shared" si="94"/>
        <v>17.5</v>
      </c>
      <c r="J455" s="878">
        <f t="shared" si="94"/>
        <v>0.35</v>
      </c>
      <c r="K455" s="878">
        <f t="shared" si="94"/>
        <v>0.4</v>
      </c>
      <c r="L455" s="1660">
        <f t="shared" si="94"/>
        <v>225</v>
      </c>
      <c r="M455" s="2620">
        <f t="shared" si="94"/>
        <v>300</v>
      </c>
      <c r="N455" s="2620">
        <f t="shared" si="94"/>
        <v>300</v>
      </c>
      <c r="O455" s="1660">
        <f t="shared" si="94"/>
        <v>75</v>
      </c>
      <c r="P455" s="2170">
        <f t="shared" si="94"/>
        <v>4.5</v>
      </c>
    </row>
    <row r="456" spans="2:16" ht="15" thickBot="1">
      <c r="B456" s="230"/>
      <c r="C456" s="858" t="s">
        <v>453</v>
      </c>
      <c r="D456" s="900"/>
      <c r="E456" s="881">
        <f t="shared" ref="E456:P456" si="95">(E454*100/E666)-25</f>
        <v>0.36444444444444812</v>
      </c>
      <c r="F456" s="882">
        <f t="shared" si="95"/>
        <v>-0.87173913043477924</v>
      </c>
      <c r="G456" s="882">
        <f t="shared" si="95"/>
        <v>0.62689295039164605</v>
      </c>
      <c r="H456" s="882">
        <f t="shared" si="95"/>
        <v>4.632352941176876E-2</v>
      </c>
      <c r="I456" s="882">
        <f t="shared" si="95"/>
        <v>6.1942857142857122</v>
      </c>
      <c r="J456" s="882">
        <f t="shared" si="95"/>
        <v>-3.2142857142857117</v>
      </c>
      <c r="K456" s="882">
        <f t="shared" si="95"/>
        <v>-12.9375</v>
      </c>
      <c r="L456" s="882">
        <f t="shared" si="95"/>
        <v>-19.586666666666666</v>
      </c>
      <c r="M456" s="882">
        <f t="shared" si="95"/>
        <v>-8.7283333333333317</v>
      </c>
      <c r="N456" s="882">
        <f t="shared" si="95"/>
        <v>-10.534166666666666</v>
      </c>
      <c r="O456" s="882">
        <f t="shared" si="95"/>
        <v>-16.353333333333332</v>
      </c>
      <c r="P456" s="893">
        <f t="shared" si="95"/>
        <v>-6.3666666666666636</v>
      </c>
    </row>
    <row r="457" spans="2:16">
      <c r="B457" s="2158"/>
      <c r="C457" s="170" t="s">
        <v>123</v>
      </c>
      <c r="D457" s="2147"/>
      <c r="E457" s="560"/>
      <c r="F457" s="1620"/>
      <c r="G457" s="1620"/>
      <c r="H457" s="1620"/>
      <c r="I457" s="807"/>
      <c r="J457" s="807"/>
      <c r="K457" s="833"/>
      <c r="L457" s="807"/>
      <c r="M457" s="807"/>
      <c r="N457" s="807"/>
      <c r="O457" s="807"/>
      <c r="P457" s="938"/>
    </row>
    <row r="458" spans="2:16">
      <c r="B458" s="2196" t="str">
        <f>'12 л. МЕНЮ '!I456</f>
        <v>21 / 21</v>
      </c>
      <c r="C458" s="2198" t="str">
        <f>'12 л. МЕНЮ '!B456</f>
        <v>Салат из моркови</v>
      </c>
      <c r="D458" s="2148">
        <f>'12 л. МЕНЮ '!C456</f>
        <v>60</v>
      </c>
      <c r="E458" s="234">
        <f>'12 л. МЕНЮ '!D456</f>
        <v>0.72</v>
      </c>
      <c r="F458" s="234">
        <f>'12 л. МЕНЮ '!E456</f>
        <v>3.6</v>
      </c>
      <c r="G458" s="234">
        <f>'12 л. МЕНЮ '!F456</f>
        <v>6.72</v>
      </c>
      <c r="H458" s="792">
        <f>'12 л. МЕНЮ '!G456</f>
        <v>62.4</v>
      </c>
      <c r="I458" s="348">
        <v>1.8</v>
      </c>
      <c r="J458" s="348">
        <v>0.03</v>
      </c>
      <c r="K458" s="348">
        <v>0.03</v>
      </c>
      <c r="L458" s="577">
        <v>0</v>
      </c>
      <c r="M458" s="234">
        <v>14.4</v>
      </c>
      <c r="N458" s="234">
        <v>29.4</v>
      </c>
      <c r="O458" s="336">
        <v>20.399999999999999</v>
      </c>
      <c r="P458" s="234">
        <v>0.38400000000000001</v>
      </c>
    </row>
    <row r="459" spans="2:16" ht="15" customHeight="1">
      <c r="B459" s="2196" t="str">
        <f>'12 л. МЕНЮ '!I457</f>
        <v>103 / 21</v>
      </c>
      <c r="C459" s="2198" t="str">
        <f>'12 л. МЕНЮ '!B457</f>
        <v>Щи из свежей капусты</v>
      </c>
      <c r="D459" s="2148">
        <f>'12 л. МЕНЮ '!C457</f>
        <v>250</v>
      </c>
      <c r="E459" s="234">
        <f>'12 л. МЕНЮ '!D457</f>
        <v>1.3</v>
      </c>
      <c r="F459" s="234">
        <f>'12 л. МЕНЮ '!E457</f>
        <v>4.4249999999999998</v>
      </c>
      <c r="G459" s="234">
        <f>'12 л. МЕНЮ '!F457</f>
        <v>3.45</v>
      </c>
      <c r="H459" s="792">
        <f>'12 л. МЕНЮ '!G457</f>
        <v>59</v>
      </c>
      <c r="I459" s="348">
        <v>9.98</v>
      </c>
      <c r="J459" s="348">
        <v>0.03</v>
      </c>
      <c r="K459" s="348">
        <v>0.03</v>
      </c>
      <c r="L459" s="577">
        <v>0</v>
      </c>
      <c r="M459" s="333">
        <v>34.5</v>
      </c>
      <c r="N459" s="333">
        <v>28</v>
      </c>
      <c r="O459" s="333">
        <v>13.75</v>
      </c>
      <c r="P459" s="333">
        <v>0.59</v>
      </c>
    </row>
    <row r="460" spans="2:16">
      <c r="B460" s="2196" t="str">
        <f>'12 л. МЕНЮ '!I458</f>
        <v>291 / 17</v>
      </c>
      <c r="C460" s="2198" t="str">
        <f>'12 л. МЕНЮ '!B458</f>
        <v>Плов из птицы</v>
      </c>
      <c r="D460" s="2148">
        <f>'12 л. МЕНЮ '!C458</f>
        <v>210</v>
      </c>
      <c r="E460" s="1738">
        <f>'12 л. МЕНЮ '!D458</f>
        <v>18.036999999999999</v>
      </c>
      <c r="F460" s="1738">
        <f>'12 л. МЕНЮ '!E458</f>
        <v>10.923999999999999</v>
      </c>
      <c r="G460" s="1738">
        <f>'12 л. МЕНЮ '!F458</f>
        <v>38.914000000000001</v>
      </c>
      <c r="H460" s="792">
        <f>'12 л. МЕНЮ '!G458</f>
        <v>326.12</v>
      </c>
      <c r="I460" s="2487">
        <v>6.3</v>
      </c>
      <c r="J460" s="932">
        <v>0.08</v>
      </c>
      <c r="K460" s="2486">
        <v>8.9999999999999993E-3</v>
      </c>
      <c r="L460" s="2488">
        <v>176.01</v>
      </c>
      <c r="M460" s="2151">
        <v>13.125999999999999</v>
      </c>
      <c r="N460" s="2489">
        <v>22.57</v>
      </c>
      <c r="O460" s="2151">
        <v>10.19</v>
      </c>
      <c r="P460" s="2490">
        <v>1.77</v>
      </c>
    </row>
    <row r="461" spans="2:16">
      <c r="B461" s="2196" t="str">
        <f>'12 л. МЕНЮ '!I459</f>
        <v>460 / 21</v>
      </c>
      <c r="C461" s="2198" t="str">
        <f>'12 л. МЕНЮ '!B459</f>
        <v xml:space="preserve">Чай с молоком </v>
      </c>
      <c r="D461" s="2148">
        <f>'12 л. МЕНЮ '!C459</f>
        <v>200</v>
      </c>
      <c r="E461" s="234">
        <f>'12 л. МЕНЮ '!D459</f>
        <v>3</v>
      </c>
      <c r="F461" s="234">
        <f>'12 л. МЕНЮ '!E459</f>
        <v>2.2000000000000002</v>
      </c>
      <c r="G461" s="1738">
        <f>'12 л. МЕНЮ '!F459</f>
        <v>13.643000000000001</v>
      </c>
      <c r="H461" s="792">
        <f>'12 л. МЕНЮ '!G459</f>
        <v>85.885999999999996</v>
      </c>
      <c r="I461" s="927">
        <v>0.56000000000000005</v>
      </c>
      <c r="J461" s="234">
        <v>0.02</v>
      </c>
      <c r="K461" s="725">
        <v>0.13</v>
      </c>
      <c r="L461" s="782">
        <v>13.5</v>
      </c>
      <c r="M461" s="234">
        <v>110.5</v>
      </c>
      <c r="N461" s="725">
        <v>85.2</v>
      </c>
      <c r="O461" s="234">
        <v>16</v>
      </c>
      <c r="P461" s="725">
        <v>0.8</v>
      </c>
    </row>
    <row r="462" spans="2:16">
      <c r="B462" s="2607" t="str">
        <f>'12 л. МЕНЮ '!I460</f>
        <v>Пром.пр.</v>
      </c>
      <c r="C462" s="2198" t="str">
        <f>'12 л. МЕНЮ '!B460</f>
        <v>Кондитерские изделия ( Печенье )</v>
      </c>
      <c r="D462" s="2148">
        <f>'12 л. МЕНЮ '!C460</f>
        <v>50</v>
      </c>
      <c r="E462" s="234">
        <f>'12 л. МЕНЮ '!D460</f>
        <v>2.8210000000000002</v>
      </c>
      <c r="F462" s="234">
        <f>'12 л. МЕНЮ '!E460</f>
        <v>4.1870000000000003</v>
      </c>
      <c r="G462" s="234">
        <f>'12 л. МЕНЮ '!F460</f>
        <v>23.029</v>
      </c>
      <c r="H462" s="792">
        <f>'12 л. МЕНЮ '!G460</f>
        <v>141.083</v>
      </c>
      <c r="I462" s="234">
        <v>0</v>
      </c>
      <c r="J462" s="234">
        <v>0.03</v>
      </c>
      <c r="K462" s="234">
        <v>0.02</v>
      </c>
      <c r="L462" s="792">
        <v>3</v>
      </c>
      <c r="M462" s="234">
        <v>8.6999999999999993</v>
      </c>
      <c r="N462" s="1738">
        <v>0</v>
      </c>
      <c r="O462" s="234">
        <v>0.6</v>
      </c>
      <c r="P462" s="234">
        <v>6.3E-2</v>
      </c>
    </row>
    <row r="463" spans="2:16">
      <c r="B463" s="2607" t="str">
        <f>'12 л. МЕНЮ '!I461</f>
        <v>Пром.пр.</v>
      </c>
      <c r="C463" s="2198" t="str">
        <f>'12 л. МЕНЮ '!B461</f>
        <v>Хлеб пшеничный</v>
      </c>
      <c r="D463" s="2148">
        <f>'12 л. МЕНЮ '!C461</f>
        <v>70</v>
      </c>
      <c r="E463" s="234">
        <f>'12 л. МЕНЮ '!D461</f>
        <v>2.5030000000000001</v>
      </c>
      <c r="F463" s="234">
        <f>'12 л. МЕНЮ '!E461</f>
        <v>0.89500000000000002</v>
      </c>
      <c r="G463" s="234">
        <f>'12 л. МЕНЮ '!F461</f>
        <v>35.229999999999997</v>
      </c>
      <c r="H463" s="792">
        <f>'12 л. МЕНЮ '!G461</f>
        <v>158.97900000000001</v>
      </c>
      <c r="I463" s="234">
        <v>0</v>
      </c>
      <c r="J463" s="914">
        <v>8.4000000000000005E-2</v>
      </c>
      <c r="K463" s="628">
        <v>2.8000000000000001E-2</v>
      </c>
      <c r="L463" s="782">
        <v>0</v>
      </c>
      <c r="M463" s="342">
        <v>14</v>
      </c>
      <c r="N463" s="234">
        <v>45.5</v>
      </c>
      <c r="O463" s="234">
        <v>9.8000000000000007</v>
      </c>
      <c r="P463" s="234">
        <v>7.0000000000000007E-2</v>
      </c>
    </row>
    <row r="464" spans="2:16">
      <c r="B464" s="2607" t="str">
        <f>'12 л. МЕНЮ '!I462</f>
        <v>Пром.пр.</v>
      </c>
      <c r="C464" s="2198" t="str">
        <f>'12 л. МЕНЮ '!B462</f>
        <v>Хлеб ржаной</v>
      </c>
      <c r="D464" s="2148">
        <f>'12 л. МЕНЮ '!C462</f>
        <v>40</v>
      </c>
      <c r="E464" s="234">
        <f>'12 л. МЕНЮ '!D462</f>
        <v>2.2599999999999998</v>
      </c>
      <c r="F464" s="234">
        <f>'12 л. МЕНЮ '!E462</f>
        <v>0.6</v>
      </c>
      <c r="G464" s="234">
        <f>'12 л. МЕНЮ '!F462</f>
        <v>16.739999999999998</v>
      </c>
      <c r="H464" s="792">
        <f>'12 л. МЕНЮ '!G462</f>
        <v>81.426000000000002</v>
      </c>
      <c r="I464" s="234">
        <v>0</v>
      </c>
      <c r="J464" s="234">
        <v>0.107</v>
      </c>
      <c r="K464" s="234">
        <v>0.107</v>
      </c>
      <c r="L464" s="587">
        <v>0</v>
      </c>
      <c r="M464" s="342">
        <v>13.2</v>
      </c>
      <c r="N464" s="234">
        <v>93.6</v>
      </c>
      <c r="O464" s="234">
        <v>2.64</v>
      </c>
      <c r="P464" s="234">
        <v>1.7999999999999999E-2</v>
      </c>
    </row>
    <row r="465" spans="2:16" ht="12.75" customHeight="1" thickBot="1">
      <c r="B465" s="2197" t="str">
        <f>'12 л. МЕНЮ '!I463</f>
        <v>82/ 21</v>
      </c>
      <c r="C465" s="2608" t="str">
        <f>'12 л. МЕНЮ '!B463</f>
        <v>Фрукты свежие (банан)</v>
      </c>
      <c r="D465" s="2149">
        <f>'12 л. МЕНЮ '!C463</f>
        <v>100</v>
      </c>
      <c r="E465" s="234">
        <f>'12 л. МЕНЮ '!D463</f>
        <v>0.34</v>
      </c>
      <c r="F465" s="234">
        <f>'12 л. МЕНЮ '!E463</f>
        <v>0.34</v>
      </c>
      <c r="G465" s="234">
        <f>'12 л. МЕНЮ '!F463</f>
        <v>8.4</v>
      </c>
      <c r="H465" s="792">
        <f>'12 л. МЕНЮ '!G463</f>
        <v>40.29</v>
      </c>
      <c r="I465" s="888">
        <v>10</v>
      </c>
      <c r="J465" s="2376">
        <v>0.04</v>
      </c>
      <c r="K465" s="888">
        <v>0.05</v>
      </c>
      <c r="L465" s="896">
        <v>0</v>
      </c>
      <c r="M465" s="776">
        <v>8</v>
      </c>
      <c r="N465" s="776">
        <v>28</v>
      </c>
      <c r="O465" s="2526">
        <v>36.6</v>
      </c>
      <c r="P465" s="776">
        <v>0.6</v>
      </c>
    </row>
    <row r="466" spans="2:16" ht="15" customHeight="1">
      <c r="B466" s="462" t="s">
        <v>194</v>
      </c>
      <c r="C466" s="601"/>
      <c r="D466" s="2621">
        <f>'12 л. МЕНЮ '!C464</f>
        <v>980</v>
      </c>
      <c r="E466" s="473">
        <f>SUM(E458:E465)</f>
        <v>30.980999999999998</v>
      </c>
      <c r="F466" s="784">
        <f>SUM(F458:F465)</f>
        <v>27.170999999999999</v>
      </c>
      <c r="G466" s="474">
        <f>SUM(G458:G465)</f>
        <v>146.126</v>
      </c>
      <c r="H466" s="2044">
        <f>SUM(H458:H465)</f>
        <v>955.18399999999997</v>
      </c>
      <c r="I466" s="784">
        <f t="shared" ref="I466:O466" si="96">SUM(I458:I465)</f>
        <v>28.64</v>
      </c>
      <c r="J466" s="784">
        <f t="shared" si="96"/>
        <v>0.42099999999999999</v>
      </c>
      <c r="K466" s="784">
        <f>SUM(K458:K465)</f>
        <v>0.40399999999999997</v>
      </c>
      <c r="L466" s="784">
        <f>SUM(L458:L465)</f>
        <v>192.51</v>
      </c>
      <c r="M466" s="2380">
        <f t="shared" si="96"/>
        <v>216.42599999999999</v>
      </c>
      <c r="N466" s="2380">
        <f t="shared" si="96"/>
        <v>332.27</v>
      </c>
      <c r="O466" s="2380">
        <f t="shared" si="96"/>
        <v>109.97999999999999</v>
      </c>
      <c r="P466" s="880">
        <f>SUM(P458:P465)</f>
        <v>4.294999999999999</v>
      </c>
    </row>
    <row r="467" spans="2:16">
      <c r="B467" s="862"/>
      <c r="C467" s="863" t="s">
        <v>11</v>
      </c>
      <c r="D467" s="1638">
        <v>0.35</v>
      </c>
      <c r="E467" s="976">
        <f t="shared" ref="E467:P467" si="97">(E666/100)*35</f>
        <v>31.5</v>
      </c>
      <c r="F467" s="878">
        <f t="shared" si="97"/>
        <v>32.200000000000003</v>
      </c>
      <c r="G467" s="878">
        <f t="shared" si="97"/>
        <v>134.05000000000001</v>
      </c>
      <c r="H467" s="878">
        <f t="shared" si="97"/>
        <v>952</v>
      </c>
      <c r="I467" s="878">
        <f t="shared" si="97"/>
        <v>24.5</v>
      </c>
      <c r="J467" s="878">
        <f t="shared" si="97"/>
        <v>0.48999999999999994</v>
      </c>
      <c r="K467" s="878">
        <f t="shared" si="97"/>
        <v>0.56000000000000005</v>
      </c>
      <c r="L467" s="1660">
        <f t="shared" si="97"/>
        <v>315</v>
      </c>
      <c r="M467" s="2620">
        <f t="shared" si="97"/>
        <v>420</v>
      </c>
      <c r="N467" s="2620">
        <f t="shared" si="97"/>
        <v>420</v>
      </c>
      <c r="O467" s="2620">
        <f t="shared" si="97"/>
        <v>105</v>
      </c>
      <c r="P467" s="2170">
        <f t="shared" si="97"/>
        <v>6.3</v>
      </c>
    </row>
    <row r="468" spans="2:16" ht="15" thickBot="1">
      <c r="B468" s="230"/>
      <c r="C468" s="858" t="s">
        <v>453</v>
      </c>
      <c r="D468" s="900"/>
      <c r="E468" s="881">
        <f t="shared" ref="E468:P468" si="98">(E466*100/E666)-35</f>
        <v>-0.57666666666666799</v>
      </c>
      <c r="F468" s="882">
        <f t="shared" si="98"/>
        <v>-5.4663043478260889</v>
      </c>
      <c r="G468" s="882">
        <f t="shared" si="98"/>
        <v>3.1530026109660554</v>
      </c>
      <c r="H468" s="882">
        <f t="shared" si="98"/>
        <v>0.11705882352941188</v>
      </c>
      <c r="I468" s="882">
        <f t="shared" si="98"/>
        <v>5.914285714285711</v>
      </c>
      <c r="J468" s="882">
        <f t="shared" si="98"/>
        <v>-4.928571428571427</v>
      </c>
      <c r="K468" s="882">
        <f t="shared" si="98"/>
        <v>-9.7500000000000036</v>
      </c>
      <c r="L468" s="882">
        <f t="shared" si="98"/>
        <v>-13.61</v>
      </c>
      <c r="M468" s="882">
        <f t="shared" si="98"/>
        <v>-16.964500000000001</v>
      </c>
      <c r="N468" s="882">
        <f t="shared" si="98"/>
        <v>-7.3108333333333348</v>
      </c>
      <c r="O468" s="882">
        <f t="shared" si="98"/>
        <v>1.6599999999999966</v>
      </c>
      <c r="P468" s="893">
        <f t="shared" si="98"/>
        <v>-11.138888888888896</v>
      </c>
    </row>
    <row r="469" spans="2:16">
      <c r="B469" s="758"/>
      <c r="C469" s="573" t="s">
        <v>238</v>
      </c>
      <c r="D469" s="67"/>
      <c r="E469" s="614"/>
      <c r="F469" s="177"/>
      <c r="G469" s="177"/>
      <c r="H469" s="177"/>
      <c r="I469" s="796"/>
      <c r="J469" s="796"/>
      <c r="K469" s="801"/>
      <c r="L469" s="796"/>
      <c r="M469" s="796"/>
      <c r="N469" s="796"/>
      <c r="O469" s="796"/>
      <c r="P469" s="2162"/>
    </row>
    <row r="470" spans="2:16">
      <c r="B470" s="2145" t="str">
        <f>'12 л. МЕНЮ '!I468</f>
        <v>470 / 21</v>
      </c>
      <c r="C470" s="272" t="str">
        <f>'12 л. МЕНЮ '!B468</f>
        <v>Кисломолочный напиток (Кефир  (м.д.ж. 2,5% ))</v>
      </c>
      <c r="D470" s="1420">
        <f>'12 л. МЕНЮ '!C468</f>
        <v>200</v>
      </c>
      <c r="E470" s="220">
        <f>'12 л. МЕНЮ '!D468</f>
        <v>5.8</v>
      </c>
      <c r="F470" s="336">
        <f>'12 л. МЕНЮ '!E468</f>
        <v>5</v>
      </c>
      <c r="G470" s="336">
        <f>'12 л. МЕНЮ '!F468</f>
        <v>8</v>
      </c>
      <c r="H470" s="336">
        <f>'12 л. МЕНЮ '!G468</f>
        <v>101</v>
      </c>
      <c r="I470" s="348">
        <v>1.4</v>
      </c>
      <c r="J470" s="348">
        <v>0.08</v>
      </c>
      <c r="K470" s="348">
        <v>2.3E-2</v>
      </c>
      <c r="L470" s="884">
        <v>40.1</v>
      </c>
      <c r="M470" s="333">
        <v>240.8</v>
      </c>
      <c r="N470" s="333">
        <v>180.6</v>
      </c>
      <c r="O470" s="333">
        <v>28.1</v>
      </c>
      <c r="P470" s="2160">
        <v>0.2</v>
      </c>
    </row>
    <row r="471" spans="2:16">
      <c r="B471" s="2145" t="str">
        <f>'12 л. МЕНЮ '!I469</f>
        <v>149 / 17</v>
      </c>
      <c r="C471" s="272" t="str">
        <f>'12 л. МЕНЮ '!B469</f>
        <v xml:space="preserve">Котлеты картофельные с творогом  и / </v>
      </c>
      <c r="D471" s="273" t="str">
        <f>'12 л. МЕНЮ '!C469</f>
        <v>110 / 20</v>
      </c>
      <c r="E471" s="2475">
        <f>'12 л. МЕНЮ '!D469</f>
        <v>2.4529999999999998</v>
      </c>
      <c r="F471" s="348">
        <f>'12 л. МЕНЮ '!E469</f>
        <v>4.72</v>
      </c>
      <c r="G471" s="386">
        <f>'12 л. МЕНЮ '!F469</f>
        <v>17.004000000000001</v>
      </c>
      <c r="H471" s="347">
        <f>'12 л. МЕНЮ '!G469</f>
        <v>120.792</v>
      </c>
      <c r="I471" s="348">
        <v>1.69</v>
      </c>
      <c r="J471" s="348">
        <v>0.08</v>
      </c>
      <c r="K471" s="348">
        <v>0.16</v>
      </c>
      <c r="L471" s="1725">
        <v>26.93</v>
      </c>
      <c r="M471" s="333">
        <v>105.61</v>
      </c>
      <c r="N471" s="332">
        <v>14.098000000000001</v>
      </c>
      <c r="O471" s="348">
        <v>27.49</v>
      </c>
      <c r="P471" s="2160">
        <v>1.03</v>
      </c>
    </row>
    <row r="472" spans="2:16">
      <c r="B472" s="2145" t="str">
        <f>'12 л. МЕНЮ '!I470</f>
        <v>327/17</v>
      </c>
      <c r="C472" s="272" t="str">
        <f>'12 л. МЕНЮ '!B470</f>
        <v>/ соус молочный</v>
      </c>
      <c r="D472" s="5"/>
      <c r="E472" s="560"/>
      <c r="F472" s="807"/>
      <c r="G472" s="156"/>
      <c r="H472" s="2610"/>
      <c r="I472" s="833"/>
      <c r="J472" s="833"/>
      <c r="K472" s="833"/>
      <c r="L472" s="2195"/>
      <c r="M472" s="807"/>
      <c r="N472" s="830"/>
      <c r="O472" s="833"/>
      <c r="P472" s="945"/>
    </row>
    <row r="473" spans="2:16" ht="12" customHeight="1" thickBot="1">
      <c r="B473" s="2580" t="str">
        <f>'12 л. МЕНЮ '!I471</f>
        <v>Пром.пр.</v>
      </c>
      <c r="C473" s="2150" t="str">
        <f>'12 л. МЕНЮ '!B471</f>
        <v>Хлеб пш. (батон )</v>
      </c>
      <c r="D473" s="2609">
        <f>'12 л. МЕНЮ '!C471</f>
        <v>20</v>
      </c>
      <c r="E473" s="484">
        <f>'12 л. МЕНЮ '!D471</f>
        <v>0.77</v>
      </c>
      <c r="F473" s="486">
        <f>'12 л. МЕНЮ '!E471</f>
        <v>0.38</v>
      </c>
      <c r="G473" s="486">
        <f>'12 л. МЕНЮ '!F471</f>
        <v>10.28</v>
      </c>
      <c r="H473" s="486">
        <f>'12 л. МЕНЮ '!G471</f>
        <v>45.22</v>
      </c>
      <c r="I473" s="888">
        <v>0</v>
      </c>
      <c r="J473" s="888">
        <v>2.1999999999999999E-2</v>
      </c>
      <c r="K473" s="888">
        <v>2.1999999999999999E-2</v>
      </c>
      <c r="L473" s="889">
        <v>0</v>
      </c>
      <c r="M473" s="842">
        <v>3.8</v>
      </c>
      <c r="N473" s="842">
        <v>13</v>
      </c>
      <c r="O473" s="888">
        <v>2.6</v>
      </c>
      <c r="P473" s="2378">
        <v>2.4E-2</v>
      </c>
    </row>
    <row r="474" spans="2:16">
      <c r="B474" s="462" t="s">
        <v>247</v>
      </c>
      <c r="C474" s="601"/>
      <c r="D474" s="2599">
        <f>'12 л. МЕНЮ '!C472</f>
        <v>350</v>
      </c>
      <c r="E474" s="473">
        <f t="shared" ref="E474:P474" si="99">SUM(E470:E473)</f>
        <v>9.0229999999999997</v>
      </c>
      <c r="F474" s="464">
        <f t="shared" si="99"/>
        <v>10.1</v>
      </c>
      <c r="G474" s="784">
        <f t="shared" si="99"/>
        <v>35.283999999999999</v>
      </c>
      <c r="H474" s="874">
        <f t="shared" si="99"/>
        <v>267.012</v>
      </c>
      <c r="I474" s="805">
        <f t="shared" si="99"/>
        <v>3.09</v>
      </c>
      <c r="J474" s="784">
        <f t="shared" si="99"/>
        <v>0.182</v>
      </c>
      <c r="K474" s="464">
        <f t="shared" si="99"/>
        <v>0.20499999999999999</v>
      </c>
      <c r="L474" s="464">
        <f t="shared" si="99"/>
        <v>67.03</v>
      </c>
      <c r="M474" s="879">
        <f t="shared" si="99"/>
        <v>350.21000000000004</v>
      </c>
      <c r="N474" s="879">
        <f t="shared" si="99"/>
        <v>207.69800000000001</v>
      </c>
      <c r="O474" s="879">
        <f t="shared" si="99"/>
        <v>58.190000000000005</v>
      </c>
      <c r="P474" s="875">
        <f t="shared" si="99"/>
        <v>1.254</v>
      </c>
    </row>
    <row r="475" spans="2:16">
      <c r="B475" s="862"/>
      <c r="C475" s="863" t="s">
        <v>11</v>
      </c>
      <c r="D475" s="2049">
        <v>0.1</v>
      </c>
      <c r="E475" s="976">
        <f t="shared" ref="E475:P475" si="100">(E666/100)*10</f>
        <v>9</v>
      </c>
      <c r="F475" s="878">
        <f t="shared" si="100"/>
        <v>9.2000000000000011</v>
      </c>
      <c r="G475" s="878">
        <f t="shared" si="100"/>
        <v>38.299999999999997</v>
      </c>
      <c r="H475" s="878">
        <f t="shared" si="100"/>
        <v>272</v>
      </c>
      <c r="I475" s="878">
        <f t="shared" si="100"/>
        <v>7</v>
      </c>
      <c r="J475" s="878">
        <f t="shared" si="100"/>
        <v>0.13999999999999999</v>
      </c>
      <c r="K475" s="878">
        <f t="shared" si="100"/>
        <v>0.16</v>
      </c>
      <c r="L475" s="878">
        <f t="shared" si="100"/>
        <v>90</v>
      </c>
      <c r="M475" s="2620">
        <f t="shared" si="100"/>
        <v>120</v>
      </c>
      <c r="N475" s="2620">
        <f t="shared" si="100"/>
        <v>120</v>
      </c>
      <c r="O475" s="1660">
        <f t="shared" si="100"/>
        <v>30</v>
      </c>
      <c r="P475" s="2170">
        <f t="shared" si="100"/>
        <v>1.7999999999999998</v>
      </c>
    </row>
    <row r="476" spans="2:16" ht="15" thickBot="1">
      <c r="B476" s="230"/>
      <c r="C476" s="858" t="s">
        <v>453</v>
      </c>
      <c r="D476" s="900"/>
      <c r="E476" s="881">
        <f t="shared" ref="E476:P476" si="101">(E474*100/E666)-10</f>
        <v>2.5555555555554221E-2</v>
      </c>
      <c r="F476" s="882">
        <f t="shared" si="101"/>
        <v>0.97826086956521685</v>
      </c>
      <c r="G476" s="882">
        <f t="shared" si="101"/>
        <v>-0.7874673629242821</v>
      </c>
      <c r="H476" s="882">
        <f t="shared" si="101"/>
        <v>-0.18338235294117666</v>
      </c>
      <c r="I476" s="882">
        <f t="shared" si="101"/>
        <v>-5.5857142857142854</v>
      </c>
      <c r="J476" s="882">
        <f t="shared" si="101"/>
        <v>3</v>
      </c>
      <c r="K476" s="882">
        <f t="shared" si="101"/>
        <v>2.8125</v>
      </c>
      <c r="L476" s="882">
        <f t="shared" si="101"/>
        <v>-2.5522222222222224</v>
      </c>
      <c r="M476" s="882">
        <f t="shared" si="101"/>
        <v>19.184166666666666</v>
      </c>
      <c r="N476" s="882">
        <f t="shared" si="101"/>
        <v>7.3081666666666649</v>
      </c>
      <c r="O476" s="882">
        <f t="shared" si="101"/>
        <v>9.3966666666666683</v>
      </c>
      <c r="P476" s="893">
        <f t="shared" si="101"/>
        <v>-3.0333333333333332</v>
      </c>
    </row>
    <row r="478" spans="2:16" ht="15" thickBot="1"/>
    <row r="479" spans="2:16">
      <c r="B479" s="706"/>
      <c r="C479" s="36" t="s">
        <v>302</v>
      </c>
      <c r="D479" s="37"/>
      <c r="E479" s="147">
        <f t="shared" ref="E479:P479" si="102">E454+E466</f>
        <v>53.808999999999997</v>
      </c>
      <c r="F479" s="236">
        <f t="shared" si="102"/>
        <v>49.369</v>
      </c>
      <c r="G479" s="236">
        <f t="shared" si="102"/>
        <v>244.27699999999999</v>
      </c>
      <c r="H479" s="236">
        <f t="shared" si="102"/>
        <v>1636.444</v>
      </c>
      <c r="I479" s="236">
        <f t="shared" si="102"/>
        <v>50.475999999999999</v>
      </c>
      <c r="J479" s="236">
        <f t="shared" si="102"/>
        <v>0.72599999999999998</v>
      </c>
      <c r="K479" s="236">
        <f t="shared" si="102"/>
        <v>0.59699999999999998</v>
      </c>
      <c r="L479" s="236">
        <f t="shared" si="102"/>
        <v>241.23</v>
      </c>
      <c r="M479" s="789">
        <f t="shared" si="102"/>
        <v>411.68599999999998</v>
      </c>
      <c r="N479" s="789">
        <f t="shared" si="102"/>
        <v>505.86</v>
      </c>
      <c r="O479" s="789">
        <f t="shared" si="102"/>
        <v>135.91999999999999</v>
      </c>
      <c r="P479" s="708">
        <f t="shared" si="102"/>
        <v>7.6489999999999991</v>
      </c>
    </row>
    <row r="480" spans="2:16">
      <c r="B480" s="420"/>
      <c r="C480" s="754" t="s">
        <v>11</v>
      </c>
      <c r="D480" s="1638">
        <v>0.6</v>
      </c>
      <c r="E480" s="976">
        <f t="shared" ref="E480:P480" si="103">(E666/100)*60</f>
        <v>54</v>
      </c>
      <c r="F480" s="878">
        <f t="shared" si="103"/>
        <v>55.2</v>
      </c>
      <c r="G480" s="878">
        <f t="shared" si="103"/>
        <v>229.8</v>
      </c>
      <c r="H480" s="878">
        <f t="shared" si="103"/>
        <v>1632</v>
      </c>
      <c r="I480" s="878">
        <f t="shared" si="103"/>
        <v>42</v>
      </c>
      <c r="J480" s="878">
        <f t="shared" si="103"/>
        <v>0.83999999999999986</v>
      </c>
      <c r="K480" s="878">
        <f t="shared" si="103"/>
        <v>0.96</v>
      </c>
      <c r="L480" s="1660">
        <f t="shared" si="103"/>
        <v>540</v>
      </c>
      <c r="M480" s="2620">
        <f t="shared" si="103"/>
        <v>720</v>
      </c>
      <c r="N480" s="2620">
        <f t="shared" si="103"/>
        <v>720</v>
      </c>
      <c r="O480" s="2620">
        <f t="shared" si="103"/>
        <v>180</v>
      </c>
      <c r="P480" s="2170">
        <f t="shared" si="103"/>
        <v>10.799999999999999</v>
      </c>
    </row>
    <row r="481" spans="2:16" ht="15" thickBot="1">
      <c r="B481" s="230"/>
      <c r="C481" s="858" t="s">
        <v>453</v>
      </c>
      <c r="D481" s="900"/>
      <c r="E481" s="881">
        <f t="shared" ref="E481:P481" si="104">(E479*100/E666)-60</f>
        <v>-0.21222222222222342</v>
      </c>
      <c r="F481" s="882">
        <f t="shared" si="104"/>
        <v>-6.3380434782608717</v>
      </c>
      <c r="G481" s="882">
        <f t="shared" si="104"/>
        <v>3.7798955613576979</v>
      </c>
      <c r="H481" s="882">
        <f t="shared" si="104"/>
        <v>0.16338235294117709</v>
      </c>
      <c r="I481" s="882">
        <f t="shared" si="104"/>
        <v>12.108571428571437</v>
      </c>
      <c r="J481" s="882">
        <f t="shared" si="104"/>
        <v>-8.1428571428571459</v>
      </c>
      <c r="K481" s="882">
        <f t="shared" si="104"/>
        <v>-22.687500000000007</v>
      </c>
      <c r="L481" s="882">
        <f t="shared" si="104"/>
        <v>-33.196666666666665</v>
      </c>
      <c r="M481" s="882">
        <f t="shared" si="104"/>
        <v>-25.692833333333333</v>
      </c>
      <c r="N481" s="882">
        <f t="shared" si="104"/>
        <v>-17.844999999999999</v>
      </c>
      <c r="O481" s="882">
        <f t="shared" si="104"/>
        <v>-14.693333333333342</v>
      </c>
      <c r="P481" s="893">
        <f t="shared" si="104"/>
        <v>-17.50555555555556</v>
      </c>
    </row>
    <row r="482" spans="2:16" ht="15" thickBot="1"/>
    <row r="483" spans="2:16">
      <c r="B483" s="706"/>
      <c r="C483" s="36" t="s">
        <v>301</v>
      </c>
      <c r="D483" s="37"/>
      <c r="E483" s="147">
        <f t="shared" ref="E483:P483" si="105">E466+E474</f>
        <v>40.003999999999998</v>
      </c>
      <c r="F483" s="236">
        <f t="shared" si="105"/>
        <v>37.271000000000001</v>
      </c>
      <c r="G483" s="236">
        <f t="shared" si="105"/>
        <v>181.41</v>
      </c>
      <c r="H483" s="236">
        <f t="shared" si="105"/>
        <v>1222.1959999999999</v>
      </c>
      <c r="I483" s="236">
        <f t="shared" si="105"/>
        <v>31.73</v>
      </c>
      <c r="J483" s="236">
        <f t="shared" si="105"/>
        <v>0.60299999999999998</v>
      </c>
      <c r="K483" s="236">
        <f t="shared" si="105"/>
        <v>0.60899999999999999</v>
      </c>
      <c r="L483" s="236">
        <f t="shared" si="105"/>
        <v>259.53999999999996</v>
      </c>
      <c r="M483" s="789">
        <f t="shared" si="105"/>
        <v>566.63599999999997</v>
      </c>
      <c r="N483" s="789">
        <f t="shared" si="105"/>
        <v>539.96799999999996</v>
      </c>
      <c r="O483" s="789">
        <f t="shared" si="105"/>
        <v>168.17</v>
      </c>
      <c r="P483" s="708">
        <f t="shared" si="105"/>
        <v>5.5489999999999995</v>
      </c>
    </row>
    <row r="484" spans="2:16">
      <c r="B484" s="420"/>
      <c r="C484" s="754" t="s">
        <v>11</v>
      </c>
      <c r="D484" s="1638">
        <v>0.45</v>
      </c>
      <c r="E484" s="976">
        <f t="shared" ref="E484:P484" si="106">(E666/100)*45</f>
        <v>40.5</v>
      </c>
      <c r="F484" s="878">
        <f t="shared" si="106"/>
        <v>41.4</v>
      </c>
      <c r="G484" s="878">
        <f t="shared" si="106"/>
        <v>172.35</v>
      </c>
      <c r="H484" s="878">
        <f t="shared" si="106"/>
        <v>1224</v>
      </c>
      <c r="I484" s="878">
        <f t="shared" si="106"/>
        <v>31.499999999999996</v>
      </c>
      <c r="J484" s="878">
        <f t="shared" si="106"/>
        <v>0.62999999999999989</v>
      </c>
      <c r="K484" s="878">
        <f t="shared" si="106"/>
        <v>0.72</v>
      </c>
      <c r="L484" s="1660">
        <f t="shared" si="106"/>
        <v>405</v>
      </c>
      <c r="M484" s="2620">
        <f t="shared" si="106"/>
        <v>540</v>
      </c>
      <c r="N484" s="2620">
        <f t="shared" si="106"/>
        <v>540</v>
      </c>
      <c r="O484" s="2620">
        <f t="shared" si="106"/>
        <v>135</v>
      </c>
      <c r="P484" s="2170">
        <f t="shared" si="106"/>
        <v>8.1</v>
      </c>
    </row>
    <row r="485" spans="2:16" ht="15" thickBot="1">
      <c r="B485" s="230"/>
      <c r="C485" s="858" t="s">
        <v>453</v>
      </c>
      <c r="D485" s="900"/>
      <c r="E485" s="881">
        <f t="shared" ref="E485:P485" si="107">(E483*100/E666)-45</f>
        <v>-0.551111111111112</v>
      </c>
      <c r="F485" s="882">
        <f t="shared" si="107"/>
        <v>-4.4880434782608702</v>
      </c>
      <c r="G485" s="882">
        <f t="shared" si="107"/>
        <v>2.3655352480417733</v>
      </c>
      <c r="H485" s="882">
        <f t="shared" si="107"/>
        <v>-6.6323529411768334E-2</v>
      </c>
      <c r="I485" s="882">
        <f t="shared" si="107"/>
        <v>0.32857142857142918</v>
      </c>
      <c r="J485" s="882">
        <f t="shared" si="107"/>
        <v>-1.9285714285714306</v>
      </c>
      <c r="K485" s="882">
        <f t="shared" si="107"/>
        <v>-6.9375</v>
      </c>
      <c r="L485" s="882">
        <f t="shared" si="107"/>
        <v>-16.162222222222226</v>
      </c>
      <c r="M485" s="882">
        <f t="shared" si="107"/>
        <v>2.2196666666666687</v>
      </c>
      <c r="N485" s="882">
        <f t="shared" si="107"/>
        <v>-2.6666666666699257E-3</v>
      </c>
      <c r="O485" s="882">
        <f t="shared" si="107"/>
        <v>11.056666666666665</v>
      </c>
      <c r="P485" s="893">
        <f t="shared" si="107"/>
        <v>-14.172222222222224</v>
      </c>
    </row>
    <row r="486" spans="2:16" ht="15" thickBot="1">
      <c r="K486"/>
      <c r="P486"/>
    </row>
    <row r="487" spans="2:16">
      <c r="B487" s="861" t="s">
        <v>337</v>
      </c>
      <c r="C487" s="36"/>
      <c r="D487" s="37"/>
      <c r="E487" s="811">
        <f t="shared" ref="E487:P487" si="108">E454+E466+E474</f>
        <v>62.831999999999994</v>
      </c>
      <c r="F487" s="812">
        <f t="shared" si="108"/>
        <v>59.469000000000001</v>
      </c>
      <c r="G487" s="812">
        <f t="shared" si="108"/>
        <v>279.56099999999998</v>
      </c>
      <c r="H487" s="812">
        <f t="shared" si="108"/>
        <v>1903.4559999999999</v>
      </c>
      <c r="I487" s="812">
        <f t="shared" si="108"/>
        <v>53.566000000000003</v>
      </c>
      <c r="J487" s="812">
        <f t="shared" si="108"/>
        <v>0.90799999999999992</v>
      </c>
      <c r="K487" s="812">
        <f t="shared" si="108"/>
        <v>0.80199999999999994</v>
      </c>
      <c r="L487" s="812">
        <f t="shared" si="108"/>
        <v>308.26</v>
      </c>
      <c r="M487" s="2193">
        <f t="shared" si="108"/>
        <v>761.89599999999996</v>
      </c>
      <c r="N487" s="2381">
        <f t="shared" si="108"/>
        <v>713.55799999999999</v>
      </c>
      <c r="O487" s="2193">
        <f t="shared" si="108"/>
        <v>194.10999999999999</v>
      </c>
      <c r="P487" s="898">
        <f t="shared" si="108"/>
        <v>8.9029999999999987</v>
      </c>
    </row>
    <row r="488" spans="2:16">
      <c r="B488" s="862"/>
      <c r="C488" s="863" t="s">
        <v>11</v>
      </c>
      <c r="D488" s="1638">
        <v>0.7</v>
      </c>
      <c r="E488" s="976">
        <f t="shared" ref="E488:P488" si="109">(E666/100)*70</f>
        <v>63</v>
      </c>
      <c r="F488" s="878">
        <f t="shared" si="109"/>
        <v>64.400000000000006</v>
      </c>
      <c r="G488" s="878">
        <f t="shared" si="109"/>
        <v>268.10000000000002</v>
      </c>
      <c r="H488" s="878">
        <f t="shared" si="109"/>
        <v>1904</v>
      </c>
      <c r="I488" s="878">
        <f t="shared" si="109"/>
        <v>49</v>
      </c>
      <c r="J488" s="878">
        <f t="shared" si="109"/>
        <v>0.97999999999999987</v>
      </c>
      <c r="K488" s="878">
        <f t="shared" si="109"/>
        <v>1.1200000000000001</v>
      </c>
      <c r="L488" s="1660">
        <f t="shared" si="109"/>
        <v>630</v>
      </c>
      <c r="M488" s="2620">
        <f t="shared" si="109"/>
        <v>840</v>
      </c>
      <c r="N488" s="2620">
        <f t="shared" si="109"/>
        <v>840</v>
      </c>
      <c r="O488" s="2620">
        <f t="shared" si="109"/>
        <v>210</v>
      </c>
      <c r="P488" s="2170">
        <f t="shared" si="109"/>
        <v>12.6</v>
      </c>
    </row>
    <row r="489" spans="2:16" ht="15" thickBot="1">
      <c r="B489" s="230"/>
      <c r="C489" s="858" t="s">
        <v>453</v>
      </c>
      <c r="D489" s="900"/>
      <c r="E489" s="881">
        <f t="shared" ref="E489:P489" si="110">(E487*100/E666)-70</f>
        <v>-0.18666666666668164</v>
      </c>
      <c r="F489" s="882">
        <f t="shared" si="110"/>
        <v>-5.359782608695653</v>
      </c>
      <c r="G489" s="882">
        <f t="shared" si="110"/>
        <v>2.9924281984334158</v>
      </c>
      <c r="H489" s="882">
        <f t="shared" si="110"/>
        <v>-2.0000000000010232E-2</v>
      </c>
      <c r="I489" s="882">
        <f t="shared" si="110"/>
        <v>6.5228571428571485</v>
      </c>
      <c r="J489" s="882">
        <f t="shared" si="110"/>
        <v>-5.1428571428571388</v>
      </c>
      <c r="K489" s="882">
        <f t="shared" si="110"/>
        <v>-19.875000000000007</v>
      </c>
      <c r="L489" s="882">
        <f t="shared" si="110"/>
        <v>-35.748888888888892</v>
      </c>
      <c r="M489" s="882">
        <f t="shared" si="110"/>
        <v>-6.5086666666666773</v>
      </c>
      <c r="N489" s="882">
        <f t="shared" si="110"/>
        <v>-10.536833333333334</v>
      </c>
      <c r="O489" s="882">
        <f t="shared" si="110"/>
        <v>-5.2966666666666669</v>
      </c>
      <c r="P489" s="893">
        <f t="shared" si="110"/>
        <v>-20.538888888888899</v>
      </c>
    </row>
    <row r="492" spans="2:16">
      <c r="I492" s="5"/>
      <c r="J492" s="5"/>
      <c r="K492" s="5"/>
      <c r="L492" s="5"/>
      <c r="M492" s="5"/>
      <c r="N492" s="5"/>
      <c r="O492" s="5"/>
      <c r="P492" s="5"/>
    </row>
    <row r="493" spans="2:16">
      <c r="I493" s="156"/>
      <c r="J493" s="156"/>
      <c r="K493" s="156"/>
      <c r="L493" s="156"/>
      <c r="M493" s="156"/>
      <c r="N493" s="156"/>
      <c r="O493" s="156"/>
      <c r="P493" s="156"/>
    </row>
    <row r="494" spans="2:16">
      <c r="C494" s="756"/>
      <c r="D494" s="10" t="s">
        <v>209</v>
      </c>
      <c r="E494" s="303"/>
    </row>
    <row r="495" spans="2:16">
      <c r="C495" s="11" t="s">
        <v>831</v>
      </c>
      <c r="D495" s="149"/>
      <c r="E495" s="2"/>
      <c r="F495"/>
      <c r="I495"/>
      <c r="J495"/>
      <c r="K495" s="20"/>
      <c r="L495" s="20"/>
      <c r="M495"/>
      <c r="N495"/>
      <c r="O495"/>
      <c r="P495"/>
    </row>
    <row r="496" spans="2:16">
      <c r="B496" s="2812" t="s">
        <v>343</v>
      </c>
      <c r="C496" s="2812"/>
      <c r="D496" s="2812"/>
      <c r="E496" s="2812"/>
      <c r="F496" s="2812"/>
      <c r="G496" s="2812"/>
      <c r="H496" s="2812"/>
      <c r="I496" s="2812"/>
      <c r="J496" s="2812"/>
      <c r="K496" s="2812"/>
      <c r="L496" s="2812"/>
      <c r="M496" s="2812"/>
      <c r="N496" s="2812"/>
      <c r="O496" s="2812"/>
      <c r="P496" s="2812"/>
    </row>
    <row r="497" spans="2:16">
      <c r="C497" s="756" t="s">
        <v>832</v>
      </c>
    </row>
    <row r="498" spans="2:16" ht="21.6" thickBot="1">
      <c r="B498" s="2" t="s">
        <v>920</v>
      </c>
      <c r="C498" s="20"/>
      <c r="D498"/>
      <c r="F498" s="25" t="s">
        <v>840</v>
      </c>
      <c r="I498" s="23" t="s">
        <v>0</v>
      </c>
      <c r="J498"/>
      <c r="K498" s="78" t="s">
        <v>451</v>
      </c>
      <c r="L498" s="20"/>
      <c r="M498" s="20"/>
      <c r="N498" s="26"/>
      <c r="P498" s="120"/>
    </row>
    <row r="499" spans="2:16" ht="15" thickBot="1">
      <c r="B499" s="957" t="s">
        <v>339</v>
      </c>
      <c r="C499" s="986" t="s">
        <v>841</v>
      </c>
      <c r="D499" s="954" t="s">
        <v>178</v>
      </c>
      <c r="E499" s="962" t="s">
        <v>179</v>
      </c>
      <c r="F499" s="357"/>
      <c r="G499" s="357"/>
      <c r="H499" s="33"/>
      <c r="I499" s="574" t="s">
        <v>319</v>
      </c>
      <c r="J499" s="33"/>
      <c r="K499" s="767"/>
      <c r="L499" s="506"/>
      <c r="M499" s="964" t="s">
        <v>355</v>
      </c>
      <c r="N499" s="33"/>
      <c r="O499" s="33"/>
      <c r="P499" s="67"/>
    </row>
    <row r="500" spans="2:16" ht="15" thickBot="1">
      <c r="B500" s="958" t="s">
        <v>321</v>
      </c>
      <c r="C500" s="428"/>
      <c r="D500" s="959" t="s">
        <v>185</v>
      </c>
      <c r="E500" s="614"/>
      <c r="F500" s="961"/>
      <c r="G500" s="2206" t="s">
        <v>844</v>
      </c>
      <c r="H500" s="2105" t="s">
        <v>710</v>
      </c>
      <c r="I500" s="965"/>
      <c r="J500" s="965"/>
      <c r="K500" s="965"/>
      <c r="L500" s="967"/>
      <c r="M500" s="968" t="s">
        <v>354</v>
      </c>
      <c r="N500" s="965"/>
      <c r="O500" s="965"/>
      <c r="P500" s="967"/>
    </row>
    <row r="501" spans="2:16">
      <c r="B501" s="958" t="s">
        <v>330</v>
      </c>
      <c r="C501" s="428" t="s">
        <v>184</v>
      </c>
      <c r="D501" s="714"/>
      <c r="E501" s="959" t="s">
        <v>186</v>
      </c>
      <c r="F501" s="955" t="s">
        <v>56</v>
      </c>
      <c r="G501" s="2206" t="s">
        <v>845</v>
      </c>
      <c r="H501" s="2107" t="s">
        <v>189</v>
      </c>
      <c r="I501" s="614"/>
      <c r="J501" s="2124"/>
      <c r="K501" s="33"/>
      <c r="L501" s="2124"/>
      <c r="M501" s="2125" t="s">
        <v>331</v>
      </c>
      <c r="N501" s="2126" t="s">
        <v>332</v>
      </c>
      <c r="O501" s="2127" t="s">
        <v>333</v>
      </c>
      <c r="P501" s="2128" t="s">
        <v>334</v>
      </c>
    </row>
    <row r="502" spans="2:16" ht="15" thickBot="1">
      <c r="B502" s="56"/>
      <c r="C502" s="757"/>
      <c r="D502" s="466"/>
      <c r="E502" s="960" t="s">
        <v>6</v>
      </c>
      <c r="F502" s="436" t="s">
        <v>7</v>
      </c>
      <c r="G502" s="1924" t="s">
        <v>8</v>
      </c>
      <c r="H502" s="2106" t="s">
        <v>444</v>
      </c>
      <c r="I502" s="2129" t="s">
        <v>322</v>
      </c>
      <c r="J502" s="2130" t="s">
        <v>323</v>
      </c>
      <c r="K502" s="2131" t="s">
        <v>324</v>
      </c>
      <c r="L502" s="2130" t="s">
        <v>325</v>
      </c>
      <c r="M502" s="2132" t="s">
        <v>326</v>
      </c>
      <c r="N502" s="2130" t="s">
        <v>327</v>
      </c>
      <c r="O502" s="2131" t="s">
        <v>328</v>
      </c>
      <c r="P502" s="2133" t="s">
        <v>329</v>
      </c>
    </row>
    <row r="503" spans="2:16">
      <c r="B503" s="84"/>
      <c r="C503" s="573" t="s">
        <v>156</v>
      </c>
      <c r="D503" s="2199"/>
      <c r="E503" s="834"/>
      <c r="F503" s="835"/>
      <c r="G503" s="810"/>
      <c r="H503" s="836"/>
      <c r="I503" s="781"/>
      <c r="J503" s="781"/>
      <c r="K503" s="781"/>
      <c r="L503" s="781"/>
      <c r="M503" s="781"/>
      <c r="N503" s="781"/>
      <c r="O503" s="781"/>
      <c r="P503" s="928"/>
    </row>
    <row r="504" spans="2:16">
      <c r="B504" s="947" t="str">
        <f>'12 л. МЕНЮ '!I503</f>
        <v>230/21</v>
      </c>
      <c r="C504" s="233" t="str">
        <f>'12 л. МЕНЮ '!B503</f>
        <v>Каша манная молочная жидкая</v>
      </c>
      <c r="D504" s="256">
        <f>'12 л. МЕНЮ '!C503</f>
        <v>230</v>
      </c>
      <c r="E504" s="220">
        <f>'12 л. МЕНЮ '!D503</f>
        <v>8.0570000000000004</v>
      </c>
      <c r="F504" s="336">
        <f>'12 л. МЕНЮ '!E503</f>
        <v>8.91</v>
      </c>
      <c r="G504" s="349">
        <f>'12 л. МЕНЮ '!F503</f>
        <v>37.511000000000003</v>
      </c>
      <c r="H504" s="782">
        <f>'12 л. МЕНЮ '!G503</f>
        <v>262.43099999999998</v>
      </c>
      <c r="I504" s="336">
        <v>0.86</v>
      </c>
      <c r="J504" s="336">
        <v>0.08</v>
      </c>
      <c r="K504" s="336">
        <v>0.08</v>
      </c>
      <c r="L504" s="578">
        <v>37.06</v>
      </c>
      <c r="M504" s="234">
        <v>183.79</v>
      </c>
      <c r="N504" s="851">
        <v>15.65</v>
      </c>
      <c r="O504" s="234">
        <v>2.57</v>
      </c>
      <c r="P504" s="234">
        <v>0.45</v>
      </c>
    </row>
    <row r="505" spans="2:16">
      <c r="B505" s="947" t="str">
        <f>'12 л. МЕНЮ '!I504</f>
        <v xml:space="preserve">14 / 17 </v>
      </c>
      <c r="C505" s="233" t="str">
        <f>'12 л. МЕНЮ '!B504</f>
        <v>Масло  (порциями )</v>
      </c>
      <c r="D505" s="256">
        <f>'12 л. МЕНЮ '!C504</f>
        <v>15</v>
      </c>
      <c r="E505" s="220">
        <f>'12 л. МЕНЮ '!D504</f>
        <v>0.12</v>
      </c>
      <c r="F505" s="336">
        <f>'12 л. МЕНЮ '!E504</f>
        <v>10.875</v>
      </c>
      <c r="G505" s="349">
        <f>'12 л. МЕНЮ '!F504</f>
        <v>0.19500000000000001</v>
      </c>
      <c r="H505" s="782">
        <f>'12 л. МЕНЮ '!G504</f>
        <v>99.135000000000005</v>
      </c>
      <c r="I505" s="2116">
        <v>0</v>
      </c>
      <c r="J505" s="2114">
        <v>1.4999999999999999E-4</v>
      </c>
      <c r="K505" s="2114">
        <v>1.4999999999999999E-4</v>
      </c>
      <c r="L505" s="782">
        <v>6</v>
      </c>
      <c r="M505" s="342">
        <v>0.36</v>
      </c>
      <c r="N505" s="234">
        <v>0.45</v>
      </c>
      <c r="O505" s="234">
        <v>0</v>
      </c>
      <c r="P505" s="234">
        <v>2E-3</v>
      </c>
    </row>
    <row r="506" spans="2:16">
      <c r="B506" s="947" t="str">
        <f>'12 л. МЕНЮ '!I505</f>
        <v>502 /21</v>
      </c>
      <c r="C506" s="233" t="str">
        <f>'12 л. МЕНЮ '!B505</f>
        <v>Какао с молоком и витаминами</v>
      </c>
      <c r="D506" s="256">
        <f>'12 л. МЕНЮ '!C505</f>
        <v>200</v>
      </c>
      <c r="E506" s="220">
        <f>'12 л. МЕНЮ '!D505</f>
        <v>3.66</v>
      </c>
      <c r="F506" s="336">
        <f>'12 л. МЕНЮ '!E505</f>
        <v>2.847</v>
      </c>
      <c r="G506" s="349">
        <f>'12 л. МЕНЮ '!F505</f>
        <v>11.625</v>
      </c>
      <c r="H506" s="782">
        <f>'12 л. МЕНЮ '!G505</f>
        <v>86.763000000000005</v>
      </c>
      <c r="I506" s="348">
        <v>0.52300000000000002</v>
      </c>
      <c r="J506" s="348">
        <v>3.1E-2</v>
      </c>
      <c r="K506" s="615">
        <v>0.13</v>
      </c>
      <c r="L506" s="795">
        <v>13.28</v>
      </c>
      <c r="M506" s="234">
        <v>108.846</v>
      </c>
      <c r="N506" s="1738">
        <v>9.5261999999999993</v>
      </c>
      <c r="O506" s="234">
        <v>23.106999999999999</v>
      </c>
      <c r="P506" s="929">
        <v>0.68100000000000005</v>
      </c>
    </row>
    <row r="507" spans="2:16">
      <c r="B507" s="2582" t="str">
        <f>'12 л. МЕНЮ '!I506</f>
        <v>Пром.пр.</v>
      </c>
      <c r="C507" s="233" t="str">
        <f>'12 л. МЕНЮ '!B506</f>
        <v>Хлеб пшеничный</v>
      </c>
      <c r="D507" s="256">
        <f>'12 л. МЕНЮ '!C506</f>
        <v>50</v>
      </c>
      <c r="E507" s="220">
        <f>'12 л. МЕНЮ '!D506</f>
        <v>1.93</v>
      </c>
      <c r="F507" s="336">
        <f>'12 л. МЕНЮ '!E506</f>
        <v>0.69</v>
      </c>
      <c r="G507" s="349">
        <f>'12 л. МЕНЮ '!F506</f>
        <v>27.1</v>
      </c>
      <c r="H507" s="782">
        <f>'12 л. МЕНЮ '!G506</f>
        <v>122.29</v>
      </c>
      <c r="I507" s="234">
        <v>0</v>
      </c>
      <c r="J507" s="914">
        <v>0.06</v>
      </c>
      <c r="K507" s="628">
        <v>0.02</v>
      </c>
      <c r="L507" s="782">
        <v>0</v>
      </c>
      <c r="M507" s="342">
        <v>10</v>
      </c>
      <c r="N507" s="234">
        <v>32.5</v>
      </c>
      <c r="O507" s="234">
        <v>7</v>
      </c>
      <c r="P507" s="234">
        <v>5.5E-2</v>
      </c>
    </row>
    <row r="508" spans="2:16">
      <c r="B508" s="2582" t="str">
        <f>'12 л. МЕНЮ '!I507</f>
        <v>Пром.пр.</v>
      </c>
      <c r="C508" s="233" t="str">
        <f>'12 л. МЕНЮ '!B507</f>
        <v>Хлеб ржаной</v>
      </c>
      <c r="D508" s="256">
        <f>'12 л. МЕНЮ '!C507</f>
        <v>30</v>
      </c>
      <c r="E508" s="220">
        <f>'12 л. МЕНЮ '!D507</f>
        <v>1.6950000000000001</v>
      </c>
      <c r="F508" s="336">
        <f>'12 л. МЕНЮ '!E507</f>
        <v>0.45</v>
      </c>
      <c r="G508" s="349">
        <f>'12 л. МЕНЮ '!F507</f>
        <v>12.56</v>
      </c>
      <c r="H508" s="782">
        <f>'12 л. МЕНЮ '!G507</f>
        <v>61.07</v>
      </c>
      <c r="I508" s="347">
        <v>0</v>
      </c>
      <c r="J508" s="347">
        <v>0.08</v>
      </c>
      <c r="K508" s="347">
        <v>0.08</v>
      </c>
      <c r="L508" s="871">
        <v>0</v>
      </c>
      <c r="M508" s="2456">
        <v>9.9</v>
      </c>
      <c r="N508" s="894">
        <v>70</v>
      </c>
      <c r="O508" s="347">
        <v>2</v>
      </c>
      <c r="P508" s="2118">
        <v>0.01</v>
      </c>
    </row>
    <row r="509" spans="2:16" ht="15" thickBot="1">
      <c r="B509" s="2190" t="str">
        <f>'12 л. МЕНЮ '!I508</f>
        <v>82 / 21</v>
      </c>
      <c r="C509" s="190" t="str">
        <f>'12 л. МЕНЮ '!B508</f>
        <v>Фрукты  свежие (апельсин)</v>
      </c>
      <c r="D509" s="374">
        <f>'12 л. МЕНЮ '!C508</f>
        <v>100</v>
      </c>
      <c r="E509" s="220">
        <f>'12 л. МЕНЮ '!D508</f>
        <v>0.78100000000000003</v>
      </c>
      <c r="F509" s="336">
        <f>'12 л. МЕНЮ '!E508</f>
        <v>0.15</v>
      </c>
      <c r="G509" s="349">
        <f>'12 л. МЕНЮ '!F508</f>
        <v>12.21</v>
      </c>
      <c r="H509" s="782">
        <f>'12 л. МЕНЮ '!G508</f>
        <v>53.281999999999996</v>
      </c>
      <c r="I509" s="2526">
        <v>13.34</v>
      </c>
      <c r="J509" s="336">
        <v>0.04</v>
      </c>
      <c r="K509" s="336">
        <v>0.03</v>
      </c>
      <c r="L509" s="782">
        <v>0</v>
      </c>
      <c r="M509" s="234">
        <v>34</v>
      </c>
      <c r="N509" s="234">
        <v>17</v>
      </c>
      <c r="O509" s="336">
        <v>1.3</v>
      </c>
      <c r="P509" s="234">
        <v>0.3</v>
      </c>
    </row>
    <row r="510" spans="2:16">
      <c r="B510" s="462" t="s">
        <v>207</v>
      </c>
      <c r="D510" s="2599">
        <f>'12 л. МЕНЮ '!C509</f>
        <v>625</v>
      </c>
      <c r="E510" s="463">
        <f t="shared" ref="E510:P510" si="111">SUM(E504:E509)</f>
        <v>16.242999999999999</v>
      </c>
      <c r="F510" s="464">
        <f t="shared" si="111"/>
        <v>23.922000000000001</v>
      </c>
      <c r="G510" s="465">
        <f t="shared" si="111"/>
        <v>101.20100000000002</v>
      </c>
      <c r="H510" s="2044">
        <f t="shared" si="111"/>
        <v>684.971</v>
      </c>
      <c r="I510" s="236">
        <f>SUM(I504:I509)</f>
        <v>14.722999999999999</v>
      </c>
      <c r="J510" s="784">
        <f t="shared" si="111"/>
        <v>0.29114999999999996</v>
      </c>
      <c r="K510" s="784">
        <f t="shared" si="111"/>
        <v>0.34014999999999995</v>
      </c>
      <c r="L510" s="464">
        <f>SUM(L504:L509)</f>
        <v>56.34</v>
      </c>
      <c r="M510" s="879">
        <f t="shared" si="111"/>
        <v>346.89599999999996</v>
      </c>
      <c r="N510" s="879">
        <f t="shared" si="111"/>
        <v>145.12619999999998</v>
      </c>
      <c r="O510" s="879">
        <f t="shared" si="111"/>
        <v>35.976999999999997</v>
      </c>
      <c r="P510" s="875">
        <f t="shared" si="111"/>
        <v>1.498</v>
      </c>
    </row>
    <row r="511" spans="2:16">
      <c r="B511" s="420"/>
      <c r="C511" s="754" t="s">
        <v>11</v>
      </c>
      <c r="D511" s="1638">
        <v>0.25</v>
      </c>
      <c r="E511" s="976">
        <f t="shared" ref="E511:P511" si="112">(E666/100)*25</f>
        <v>22.5</v>
      </c>
      <c r="F511" s="878">
        <f t="shared" si="112"/>
        <v>23</v>
      </c>
      <c r="G511" s="878">
        <f t="shared" si="112"/>
        <v>95.75</v>
      </c>
      <c r="H511" s="878">
        <f t="shared" si="112"/>
        <v>680</v>
      </c>
      <c r="I511" s="878">
        <f t="shared" si="112"/>
        <v>17.5</v>
      </c>
      <c r="J511" s="878">
        <f t="shared" si="112"/>
        <v>0.35</v>
      </c>
      <c r="K511" s="878">
        <f t="shared" si="112"/>
        <v>0.4</v>
      </c>
      <c r="L511" s="1660">
        <f t="shared" si="112"/>
        <v>225</v>
      </c>
      <c r="M511" s="2620">
        <f t="shared" si="112"/>
        <v>300</v>
      </c>
      <c r="N511" s="2620">
        <f t="shared" si="112"/>
        <v>300</v>
      </c>
      <c r="O511" s="1660">
        <f t="shared" si="112"/>
        <v>75</v>
      </c>
      <c r="P511" s="2170">
        <f t="shared" si="112"/>
        <v>4.5</v>
      </c>
    </row>
    <row r="512" spans="2:16" ht="15" thickBot="1">
      <c r="B512" s="230"/>
      <c r="C512" s="858" t="s">
        <v>453</v>
      </c>
      <c r="D512" s="900"/>
      <c r="E512" s="881">
        <f t="shared" ref="E512:P512" si="113">(E510*100/E666)-25</f>
        <v>-6.9522222222222219</v>
      </c>
      <c r="F512" s="882">
        <f t="shared" si="113"/>
        <v>1.0021739130434817</v>
      </c>
      <c r="G512" s="882">
        <f t="shared" si="113"/>
        <v>1.4232375979112319</v>
      </c>
      <c r="H512" s="882">
        <f t="shared" si="113"/>
        <v>0.18275735294117723</v>
      </c>
      <c r="I512" s="882">
        <f t="shared" si="113"/>
        <v>-3.9671428571428571</v>
      </c>
      <c r="J512" s="882">
        <f t="shared" si="113"/>
        <v>-4.2035714285714292</v>
      </c>
      <c r="K512" s="882">
        <f t="shared" si="113"/>
        <v>-3.740625000000005</v>
      </c>
      <c r="L512" s="882">
        <f t="shared" si="113"/>
        <v>-18.740000000000002</v>
      </c>
      <c r="M512" s="882">
        <f t="shared" si="113"/>
        <v>3.9079999999999977</v>
      </c>
      <c r="N512" s="882">
        <f t="shared" si="113"/>
        <v>-12.90615</v>
      </c>
      <c r="O512" s="882">
        <f t="shared" si="113"/>
        <v>-13.007666666666667</v>
      </c>
      <c r="P512" s="893">
        <f t="shared" si="113"/>
        <v>-16.677777777777777</v>
      </c>
    </row>
    <row r="513" spans="2:16">
      <c r="B513" s="84"/>
      <c r="C513" s="2136" t="s">
        <v>123</v>
      </c>
      <c r="D513" s="53"/>
      <c r="E513" s="560"/>
      <c r="F513" s="1620"/>
      <c r="G513" s="807"/>
      <c r="H513" s="807"/>
      <c r="I513" s="807"/>
      <c r="J513" s="807"/>
      <c r="K513" s="807"/>
      <c r="L513" s="807"/>
      <c r="M513" s="807"/>
      <c r="N513" s="807"/>
      <c r="O513" s="807"/>
      <c r="P513" s="938"/>
    </row>
    <row r="514" spans="2:16">
      <c r="B514" s="2145" t="str">
        <f>'12 л. МЕНЮ '!I513</f>
        <v>54-13з/22</v>
      </c>
      <c r="C514" s="233" t="str">
        <f>'12 л. МЕНЮ '!B513</f>
        <v>Салат из свеклы отварной</v>
      </c>
      <c r="D514" s="256">
        <f>'12 л. МЕНЮ '!C513</f>
        <v>60</v>
      </c>
      <c r="E514" s="220">
        <f>'12 л. МЕНЮ '!D513</f>
        <v>0.82499999999999996</v>
      </c>
      <c r="F514" s="336">
        <f>'12 л. МЕНЮ '!E513</f>
        <v>2.7</v>
      </c>
      <c r="G514" s="336">
        <f>'12 л. МЕНЮ '!F513</f>
        <v>4.5750000000000002</v>
      </c>
      <c r="H514" s="792">
        <f>'12 л. МЕНЮ '!G513</f>
        <v>45.6</v>
      </c>
      <c r="I514" s="234">
        <v>2.2799999999999998</v>
      </c>
      <c r="J514" s="234">
        <v>8.0000000000000002E-3</v>
      </c>
      <c r="K514" s="234">
        <v>0.02</v>
      </c>
      <c r="L514" s="234">
        <v>0.6825</v>
      </c>
      <c r="M514" s="234">
        <v>19.425000000000001</v>
      </c>
      <c r="N514" s="234">
        <v>21.08</v>
      </c>
      <c r="O514" s="234">
        <v>11.324999999999999</v>
      </c>
      <c r="P514" s="234">
        <v>0.7</v>
      </c>
    </row>
    <row r="515" spans="2:16">
      <c r="B515" s="2145" t="str">
        <f>'12 л. МЕНЮ '!I514</f>
        <v>54-25с/22</v>
      </c>
      <c r="C515" s="233" t="str">
        <f>'12 л. МЕНЮ '!B514</f>
        <v>Суп гороховый</v>
      </c>
      <c r="D515" s="256">
        <f>'12 л. МЕНЮ '!C514</f>
        <v>250</v>
      </c>
      <c r="E515" s="220">
        <f>'12 л. МЕНЮ '!D514</f>
        <v>5.87</v>
      </c>
      <c r="F515" s="336">
        <f>'12 л. МЕНЮ '!E514</f>
        <v>2.83</v>
      </c>
      <c r="G515" s="336">
        <f>'12 л. МЕНЮ '!F514</f>
        <v>18.97</v>
      </c>
      <c r="H515" s="792">
        <f>'12 л. МЕНЮ '!G514</f>
        <v>124.88</v>
      </c>
      <c r="I515" s="336">
        <v>5.01</v>
      </c>
      <c r="J515" s="336">
        <v>0.18</v>
      </c>
      <c r="K515" s="336">
        <v>0.06</v>
      </c>
      <c r="L515" s="822">
        <v>151.26</v>
      </c>
      <c r="M515" s="234">
        <v>33.35</v>
      </c>
      <c r="N515" s="234">
        <v>95.45</v>
      </c>
      <c r="O515" s="234">
        <v>37.33</v>
      </c>
      <c r="P515" s="234">
        <v>2</v>
      </c>
    </row>
    <row r="516" spans="2:16">
      <c r="B516" s="2145" t="str">
        <f>'12 л. МЕНЮ '!I515</f>
        <v>288/21</v>
      </c>
      <c r="C516" s="233" t="str">
        <f>'12 л. МЕНЮ '!B515</f>
        <v>Тефтели. Белип</v>
      </c>
      <c r="D516" s="256">
        <f>'12 л. МЕНЮ '!C515</f>
        <v>120</v>
      </c>
      <c r="E516" s="220">
        <f>'12 л. МЕНЮ '!D515</f>
        <v>17.36</v>
      </c>
      <c r="F516" s="336">
        <f>'12 л. МЕНЮ '!E515</f>
        <v>16.559999999999999</v>
      </c>
      <c r="G516" s="336">
        <f>'12 л. МЕНЮ '!F515</f>
        <v>11.44</v>
      </c>
      <c r="H516" s="792">
        <f>'12 л. МЕНЮ '!G515</f>
        <v>242.24</v>
      </c>
      <c r="I516" s="234">
        <v>0.8</v>
      </c>
      <c r="J516" s="234">
        <v>0.09</v>
      </c>
      <c r="K516" s="234">
        <v>0.09</v>
      </c>
      <c r="L516" s="791">
        <v>60</v>
      </c>
      <c r="M516" s="234">
        <v>139.19999999999999</v>
      </c>
      <c r="N516" s="234">
        <v>21.245999999999999</v>
      </c>
      <c r="O516" s="234">
        <v>36</v>
      </c>
      <c r="P516" s="234">
        <v>0.94</v>
      </c>
    </row>
    <row r="517" spans="2:16">
      <c r="B517" s="2145" t="str">
        <f>'12 л. МЕНЮ '!I516</f>
        <v>175 /21</v>
      </c>
      <c r="C517" s="233" t="str">
        <f>'12 л. МЕНЮ '!B516</f>
        <v>Овощи в молочном соусе</v>
      </c>
      <c r="D517" s="256">
        <f>'12 л. МЕНЮ '!C516</f>
        <v>180</v>
      </c>
      <c r="E517" s="220">
        <f>'12 л. МЕНЮ '!D516</f>
        <v>4.5259999999999998</v>
      </c>
      <c r="F517" s="336">
        <f>'12 л. МЕНЮ '!E516</f>
        <v>8.5370000000000008</v>
      </c>
      <c r="G517" s="336">
        <f>'12 л. МЕНЮ '!F516</f>
        <v>12.754300000000001</v>
      </c>
      <c r="H517" s="792">
        <f>'12 л. МЕНЮ '!G516</f>
        <v>146.05699999999999</v>
      </c>
      <c r="I517" s="336">
        <v>6.17</v>
      </c>
      <c r="J517" s="336">
        <v>0.08</v>
      </c>
      <c r="K517" s="336">
        <v>0.08</v>
      </c>
      <c r="L517" s="578">
        <v>49.37</v>
      </c>
      <c r="M517" s="234">
        <v>92.57</v>
      </c>
      <c r="N517" s="234">
        <v>10.491</v>
      </c>
      <c r="O517" s="234">
        <v>37.03</v>
      </c>
      <c r="P517" s="234">
        <v>0.97</v>
      </c>
    </row>
    <row r="518" spans="2:16">
      <c r="B518" s="2145" t="str">
        <f>'12 л. МЕНЮ '!I517</f>
        <v>359/17</v>
      </c>
      <c r="C518" s="1494" t="str">
        <f>'12 л. МЕНЮ '!B517</f>
        <v>Кисель из сока плодового или ягодного с сахаром</v>
      </c>
      <c r="D518" s="256">
        <f>'12 л. МЕНЮ '!C517</f>
        <v>200</v>
      </c>
      <c r="E518" s="2109">
        <f>'12 л. МЕНЮ '!D517</f>
        <v>0.56100000000000005</v>
      </c>
      <c r="F518" s="345">
        <f>'12 л. МЕНЮ '!E517</f>
        <v>0.113</v>
      </c>
      <c r="G518" s="345">
        <f>'12 л. МЕНЮ '!F517</f>
        <v>37.173000000000002</v>
      </c>
      <c r="H518" s="792">
        <f>'12 л. МЕНЮ '!G517</f>
        <v>151.94999999999999</v>
      </c>
      <c r="I518" s="345">
        <v>2.117</v>
      </c>
      <c r="J518" s="336">
        <v>0.01</v>
      </c>
      <c r="K518" s="336">
        <v>0.01</v>
      </c>
      <c r="L518" s="782">
        <v>7.4999999999999997E-2</v>
      </c>
      <c r="M518" s="234">
        <v>13.843</v>
      </c>
      <c r="N518" s="234">
        <v>15.689</v>
      </c>
      <c r="O518" s="345">
        <v>4.9119999999999999</v>
      </c>
      <c r="P518" s="234">
        <v>1.65</v>
      </c>
    </row>
    <row r="519" spans="2:16">
      <c r="B519" s="2145" t="str">
        <f>'12 л. МЕНЮ '!I518</f>
        <v>Пром.пр.</v>
      </c>
      <c r="C519" s="233" t="str">
        <f>'12 л. МЕНЮ '!B518</f>
        <v>Хлеб пшеничный</v>
      </c>
      <c r="D519" s="256">
        <f>'12 л. МЕНЮ '!C518</f>
        <v>70</v>
      </c>
      <c r="E519" s="220">
        <f>'12 л. МЕНЮ '!D518</f>
        <v>2.5030000000000001</v>
      </c>
      <c r="F519" s="336">
        <f>'12 л. МЕНЮ '!E518</f>
        <v>0.89500000000000002</v>
      </c>
      <c r="G519" s="336">
        <f>'12 л. МЕНЮ '!F518</f>
        <v>35.229999999999997</v>
      </c>
      <c r="H519" s="792">
        <f>'12 л. МЕНЮ '!G518</f>
        <v>158.97900000000001</v>
      </c>
      <c r="I519" s="234">
        <v>0</v>
      </c>
      <c r="J519" s="914">
        <v>8.4000000000000005E-2</v>
      </c>
      <c r="K519" s="628">
        <v>2.8000000000000001E-2</v>
      </c>
      <c r="L519" s="782">
        <v>0</v>
      </c>
      <c r="M519" s="342">
        <v>14</v>
      </c>
      <c r="N519" s="234">
        <v>45.5</v>
      </c>
      <c r="O519" s="234">
        <v>9.8000000000000007</v>
      </c>
      <c r="P519" s="234">
        <v>7.0000000000000007E-2</v>
      </c>
    </row>
    <row r="520" spans="2:16" ht="15" thickBot="1">
      <c r="B520" s="2580" t="str">
        <f>'12 л. МЕНЮ '!I519</f>
        <v>Пром.пр.</v>
      </c>
      <c r="C520" s="190" t="str">
        <f>'12 л. МЕНЮ '!B519</f>
        <v>Хлеб ржаной</v>
      </c>
      <c r="D520" s="374">
        <f>'12 л. МЕНЮ '!C519</f>
        <v>40</v>
      </c>
      <c r="E520" s="220">
        <f>'12 л. МЕНЮ '!D519</f>
        <v>2.2599999999999998</v>
      </c>
      <c r="F520" s="336">
        <f>'12 л. МЕНЮ '!E519</f>
        <v>0.6</v>
      </c>
      <c r="G520" s="336">
        <f>'12 л. МЕНЮ '!F519</f>
        <v>16.739999999999998</v>
      </c>
      <c r="H520" s="792">
        <f>'12 л. МЕНЮ '!G519</f>
        <v>81.426000000000002</v>
      </c>
      <c r="I520" s="234">
        <v>0</v>
      </c>
      <c r="J520" s="234">
        <v>0.107</v>
      </c>
      <c r="K520" s="234">
        <v>0.107</v>
      </c>
      <c r="L520" s="587">
        <v>0</v>
      </c>
      <c r="M520" s="342">
        <v>13.2</v>
      </c>
      <c r="N520" s="234">
        <v>93.6</v>
      </c>
      <c r="O520" s="234">
        <v>2.64</v>
      </c>
      <c r="P520" s="234">
        <v>1.7999999999999999E-2</v>
      </c>
    </row>
    <row r="521" spans="2:16">
      <c r="B521" s="462" t="s">
        <v>194</v>
      </c>
      <c r="C521" s="601"/>
      <c r="D521" s="2599">
        <f>'12 л. МЕНЮ '!C520</f>
        <v>920</v>
      </c>
      <c r="E521" s="473">
        <f t="shared" ref="E521:I521" si="114">SUM(E514:E520)</f>
        <v>33.905000000000001</v>
      </c>
      <c r="F521" s="784">
        <f t="shared" si="114"/>
        <v>32.234999999999999</v>
      </c>
      <c r="G521" s="474">
        <f t="shared" si="114"/>
        <v>136.88230000000001</v>
      </c>
      <c r="H521" s="2044">
        <f t="shared" si="114"/>
        <v>951.13200000000018</v>
      </c>
      <c r="I521" s="784">
        <f t="shared" si="114"/>
        <v>16.376999999999999</v>
      </c>
      <c r="J521" s="784">
        <f t="shared" ref="J521:P521" si="115">SUM(J514:J520)</f>
        <v>0.55900000000000005</v>
      </c>
      <c r="K521" s="784">
        <f t="shared" si="115"/>
        <v>0.39500000000000002</v>
      </c>
      <c r="L521" s="784">
        <f t="shared" si="115"/>
        <v>261.38749999999999</v>
      </c>
      <c r="M521" s="879">
        <f t="shared" si="115"/>
        <v>325.58799999999997</v>
      </c>
      <c r="N521" s="879">
        <f>SUM(N514:N520)</f>
        <v>303.05599999999998</v>
      </c>
      <c r="O521" s="879">
        <f t="shared" si="115"/>
        <v>139.03700000000001</v>
      </c>
      <c r="P521" s="880">
        <f t="shared" si="115"/>
        <v>6.3479999999999999</v>
      </c>
    </row>
    <row r="522" spans="2:16">
      <c r="B522" s="862"/>
      <c r="C522" s="863" t="s">
        <v>11</v>
      </c>
      <c r="D522" s="1638">
        <v>0.35</v>
      </c>
      <c r="E522" s="976">
        <f t="shared" ref="E522:P522" si="116">(E666/100)*35</f>
        <v>31.5</v>
      </c>
      <c r="F522" s="878">
        <f t="shared" si="116"/>
        <v>32.200000000000003</v>
      </c>
      <c r="G522" s="878">
        <f t="shared" si="116"/>
        <v>134.05000000000001</v>
      </c>
      <c r="H522" s="878">
        <f t="shared" si="116"/>
        <v>952</v>
      </c>
      <c r="I522" s="878">
        <f t="shared" si="116"/>
        <v>24.5</v>
      </c>
      <c r="J522" s="878">
        <f t="shared" si="116"/>
        <v>0.48999999999999994</v>
      </c>
      <c r="K522" s="878">
        <f t="shared" si="116"/>
        <v>0.56000000000000005</v>
      </c>
      <c r="L522" s="1660">
        <f t="shared" si="116"/>
        <v>315</v>
      </c>
      <c r="M522" s="2620">
        <f t="shared" si="116"/>
        <v>420</v>
      </c>
      <c r="N522" s="2620">
        <f t="shared" si="116"/>
        <v>420</v>
      </c>
      <c r="O522" s="2620">
        <f t="shared" si="116"/>
        <v>105</v>
      </c>
      <c r="P522" s="2170">
        <f t="shared" si="116"/>
        <v>6.3</v>
      </c>
    </row>
    <row r="523" spans="2:16" ht="15" thickBot="1">
      <c r="B523" s="230"/>
      <c r="C523" s="858" t="s">
        <v>453</v>
      </c>
      <c r="D523" s="900"/>
      <c r="E523" s="881">
        <f t="shared" ref="E523:P523" si="117">(E521*100/E666)-35</f>
        <v>2.6722222222222243</v>
      </c>
      <c r="F523" s="882">
        <f t="shared" si="117"/>
        <v>3.8043478260867403E-2</v>
      </c>
      <c r="G523" s="882">
        <f t="shared" si="117"/>
        <v>0.73950391644908819</v>
      </c>
      <c r="H523" s="882">
        <f t="shared" si="117"/>
        <v>-3.1911764705874646E-2</v>
      </c>
      <c r="I523" s="882">
        <f t="shared" si="117"/>
        <v>-11.604285714285716</v>
      </c>
      <c r="J523" s="882">
        <f t="shared" si="117"/>
        <v>4.9285714285714377</v>
      </c>
      <c r="K523" s="882">
        <f t="shared" si="117"/>
        <v>-10.3125</v>
      </c>
      <c r="L523" s="882">
        <f t="shared" si="117"/>
        <v>-5.9569444444444457</v>
      </c>
      <c r="M523" s="882">
        <f t="shared" si="117"/>
        <v>-7.8676666666666719</v>
      </c>
      <c r="N523" s="882">
        <f t="shared" si="117"/>
        <v>-9.7453333333333347</v>
      </c>
      <c r="O523" s="882">
        <f t="shared" si="117"/>
        <v>11.345666666666666</v>
      </c>
      <c r="P523" s="893">
        <f t="shared" si="117"/>
        <v>0.26666666666666572</v>
      </c>
    </row>
    <row r="524" spans="2:16">
      <c r="B524" s="758"/>
      <c r="C524" s="573" t="s">
        <v>238</v>
      </c>
      <c r="D524" s="53"/>
      <c r="E524" s="55"/>
      <c r="F524" s="467"/>
      <c r="G524" s="799"/>
      <c r="H524" s="799"/>
      <c r="I524" s="799"/>
      <c r="J524" s="799"/>
      <c r="K524" s="802"/>
      <c r="L524" s="799"/>
      <c r="M524" s="799"/>
      <c r="N524" s="799"/>
      <c r="O524" s="799"/>
      <c r="P524" s="744"/>
    </row>
    <row r="525" spans="2:16">
      <c r="B525" s="2167" t="str">
        <f>'12 л. МЕНЮ '!I524</f>
        <v>501 /21</v>
      </c>
      <c r="C525" s="233" t="str">
        <f>'12 л. МЕНЮ '!B524</f>
        <v>Сок фруктовый (яблочный)</v>
      </c>
      <c r="D525" s="256">
        <f>'12 л. МЕНЮ '!C524</f>
        <v>200</v>
      </c>
      <c r="E525" s="346">
        <f>'12 л. МЕНЮ '!D524</f>
        <v>1</v>
      </c>
      <c r="F525" s="348">
        <f>'12 л. МЕНЮ '!E524</f>
        <v>0.2</v>
      </c>
      <c r="G525" s="348">
        <f>'12 л. МЕНЮ '!F524</f>
        <v>20.2</v>
      </c>
      <c r="H525" s="1831">
        <f>'12 л. МЕНЮ '!G524</f>
        <v>86</v>
      </c>
      <c r="I525" s="336">
        <v>4</v>
      </c>
      <c r="J525" s="345">
        <v>2.1999999999999999E-2</v>
      </c>
      <c r="K525" s="345">
        <v>2.1999999999999999E-2</v>
      </c>
      <c r="L525" s="578">
        <v>0</v>
      </c>
      <c r="M525" s="234">
        <v>14</v>
      </c>
      <c r="N525" s="234">
        <v>14</v>
      </c>
      <c r="O525" s="234">
        <v>8</v>
      </c>
      <c r="P525" s="234">
        <v>0.28000000000000003</v>
      </c>
    </row>
    <row r="526" spans="2:16">
      <c r="B526" s="2167" t="str">
        <f>'12 л. МЕНЮ '!I525</f>
        <v>347/21</v>
      </c>
      <c r="C526" s="1494" t="str">
        <f>'12 л. МЕНЮ '!B525</f>
        <v>Котлета школьная и /соус молочный</v>
      </c>
      <c r="D526" s="256" t="str">
        <f>'12 л. МЕНЮ '!C525</f>
        <v>105 / 20</v>
      </c>
      <c r="E526" s="2208">
        <f>'12 л. МЕНЮ '!D525</f>
        <v>6.258</v>
      </c>
      <c r="F526" s="347">
        <f>'12 л. МЕНЮ '!E525</f>
        <v>9.0220000000000002</v>
      </c>
      <c r="G526" s="347">
        <f>'12 л. МЕНЮ '!F525</f>
        <v>10.521000000000001</v>
      </c>
      <c r="H526" s="1831">
        <f>'12 л. МЕНЮ '!G525</f>
        <v>125.503</v>
      </c>
      <c r="I526" s="349">
        <v>0.59</v>
      </c>
      <c r="J526" s="336">
        <v>0.06</v>
      </c>
      <c r="K526" s="336">
        <v>0.14000000000000001</v>
      </c>
      <c r="L526" s="587">
        <v>8.89</v>
      </c>
      <c r="M526" s="234">
        <v>90.81</v>
      </c>
      <c r="N526" s="234">
        <v>19.059999999999999</v>
      </c>
      <c r="O526" s="336">
        <v>5.39</v>
      </c>
      <c r="P526" s="234">
        <v>1.68</v>
      </c>
    </row>
    <row r="527" spans="2:16" ht="15" thickBot="1">
      <c r="B527" s="2200" t="str">
        <f>'12 л. МЕНЮ '!I526</f>
        <v>Пром.пр.</v>
      </c>
      <c r="C527" s="190" t="str">
        <f>'12 л. МЕНЮ '!B526</f>
        <v>Хлеб ржаной</v>
      </c>
      <c r="D527" s="374">
        <f>'12 л. МЕНЮ '!C526</f>
        <v>30</v>
      </c>
      <c r="E527" s="346">
        <f>'12 л. МЕНЮ '!D526</f>
        <v>1.6950000000000001</v>
      </c>
      <c r="F527" s="348">
        <f>'12 л. МЕНЮ '!E526</f>
        <v>0.45</v>
      </c>
      <c r="G527" s="348">
        <f>'12 л. МЕНЮ '!F526</f>
        <v>12.56</v>
      </c>
      <c r="H527" s="1831">
        <f>'12 л. МЕНЮ '!G526</f>
        <v>61.07</v>
      </c>
      <c r="I527" s="347">
        <v>0</v>
      </c>
      <c r="J527" s="347">
        <v>0.08</v>
      </c>
      <c r="K527" s="347">
        <v>0.08</v>
      </c>
      <c r="L527" s="871">
        <v>0</v>
      </c>
      <c r="M527" s="2456">
        <v>9.9</v>
      </c>
      <c r="N527" s="894">
        <v>70</v>
      </c>
      <c r="O527" s="347">
        <v>2</v>
      </c>
      <c r="P527" s="2118">
        <v>0.01</v>
      </c>
    </row>
    <row r="528" spans="2:16">
      <c r="B528" s="462" t="s">
        <v>247</v>
      </c>
      <c r="C528" s="601"/>
      <c r="D528" s="2599">
        <f>'12 л. МЕНЮ '!C527</f>
        <v>355</v>
      </c>
      <c r="E528" s="473">
        <f>SUM(E525:E527)</f>
        <v>8.9529999999999994</v>
      </c>
      <c r="F528" s="784">
        <f>SUM(F525:F527)</f>
        <v>9.6719999999999988</v>
      </c>
      <c r="G528" s="474">
        <f>SUM(G525:G527)</f>
        <v>43.280999999999999</v>
      </c>
      <c r="H528" s="2044">
        <f>SUM(H525:H527)</f>
        <v>272.57299999999998</v>
      </c>
      <c r="I528" s="236">
        <f t="shared" ref="I528:O528" si="118">SUM(I525:I527)</f>
        <v>4.59</v>
      </c>
      <c r="J528" s="784">
        <f>SUM(J525:J527)</f>
        <v>0.16199999999999998</v>
      </c>
      <c r="K528" s="784">
        <f t="shared" si="118"/>
        <v>0.24199999999999999</v>
      </c>
      <c r="L528" s="784">
        <f t="shared" si="118"/>
        <v>8.89</v>
      </c>
      <c r="M528" s="879">
        <f t="shared" si="118"/>
        <v>114.71000000000001</v>
      </c>
      <c r="N528" s="879">
        <f t="shared" si="118"/>
        <v>103.06</v>
      </c>
      <c r="O528" s="784">
        <f t="shared" si="118"/>
        <v>15.39</v>
      </c>
      <c r="P528" s="880">
        <f>SUM(P525:P527)</f>
        <v>1.97</v>
      </c>
    </row>
    <row r="529" spans="2:16">
      <c r="B529" s="862"/>
      <c r="C529" s="863" t="s">
        <v>11</v>
      </c>
      <c r="D529" s="1638">
        <v>0.1</v>
      </c>
      <c r="E529" s="976">
        <f t="shared" ref="E529:P529" si="119">(E666/100)*10</f>
        <v>9</v>
      </c>
      <c r="F529" s="878">
        <f t="shared" si="119"/>
        <v>9.2000000000000011</v>
      </c>
      <c r="G529" s="878">
        <f t="shared" si="119"/>
        <v>38.299999999999997</v>
      </c>
      <c r="H529" s="878">
        <f t="shared" si="119"/>
        <v>272</v>
      </c>
      <c r="I529" s="878">
        <f t="shared" si="119"/>
        <v>7</v>
      </c>
      <c r="J529" s="878">
        <f t="shared" si="119"/>
        <v>0.13999999999999999</v>
      </c>
      <c r="K529" s="878">
        <f t="shared" si="119"/>
        <v>0.16</v>
      </c>
      <c r="L529" s="878">
        <f t="shared" si="119"/>
        <v>90</v>
      </c>
      <c r="M529" s="2620">
        <f t="shared" si="119"/>
        <v>120</v>
      </c>
      <c r="N529" s="2620">
        <f t="shared" si="119"/>
        <v>120</v>
      </c>
      <c r="O529" s="1660">
        <f t="shared" si="119"/>
        <v>30</v>
      </c>
      <c r="P529" s="2170">
        <f t="shared" si="119"/>
        <v>1.7999999999999998</v>
      </c>
    </row>
    <row r="530" spans="2:16" ht="15" thickBot="1">
      <c r="B530" s="230"/>
      <c r="C530" s="858" t="s">
        <v>453</v>
      </c>
      <c r="D530" s="900"/>
      <c r="E530" s="881">
        <f t="shared" ref="E530:P530" si="120">(E528*100/E666)-10</f>
        <v>-5.222222222222328E-2</v>
      </c>
      <c r="F530" s="882">
        <f t="shared" si="120"/>
        <v>0.51304347826086882</v>
      </c>
      <c r="G530" s="882">
        <f t="shared" si="120"/>
        <v>1.3005221932114868</v>
      </c>
      <c r="H530" s="882">
        <f t="shared" si="120"/>
        <v>2.1066176470588616E-2</v>
      </c>
      <c r="I530" s="882">
        <f t="shared" si="120"/>
        <v>-3.4428571428571431</v>
      </c>
      <c r="J530" s="882">
        <f t="shared" si="120"/>
        <v>1.5714285714285712</v>
      </c>
      <c r="K530" s="882">
        <f t="shared" si="120"/>
        <v>5.1249999999999982</v>
      </c>
      <c r="L530" s="882">
        <f t="shared" si="120"/>
        <v>-9.0122222222222224</v>
      </c>
      <c r="M530" s="882">
        <f t="shared" si="120"/>
        <v>-0.44083333333333385</v>
      </c>
      <c r="N530" s="882">
        <f t="shared" si="120"/>
        <v>-1.4116666666666671</v>
      </c>
      <c r="O530" s="882">
        <f t="shared" si="120"/>
        <v>-4.87</v>
      </c>
      <c r="P530" s="893">
        <f t="shared" si="120"/>
        <v>0.94444444444444464</v>
      </c>
    </row>
    <row r="532" spans="2:16" ht="15" thickBot="1"/>
    <row r="533" spans="2:16">
      <c r="B533" s="706"/>
      <c r="C533" s="36" t="s">
        <v>302</v>
      </c>
      <c r="D533" s="37"/>
      <c r="E533" s="147">
        <f t="shared" ref="E533:P533" si="121">E510+E521</f>
        <v>50.147999999999996</v>
      </c>
      <c r="F533" s="236">
        <f t="shared" si="121"/>
        <v>56.156999999999996</v>
      </c>
      <c r="G533" s="236">
        <f t="shared" si="121"/>
        <v>238.08330000000004</v>
      </c>
      <c r="H533" s="236">
        <f t="shared" si="121"/>
        <v>1636.1030000000001</v>
      </c>
      <c r="I533" s="236">
        <f t="shared" si="121"/>
        <v>31.099999999999998</v>
      </c>
      <c r="J533" s="236">
        <f t="shared" si="121"/>
        <v>0.85014999999999996</v>
      </c>
      <c r="K533" s="236">
        <f t="shared" si="121"/>
        <v>0.73514999999999997</v>
      </c>
      <c r="L533" s="236">
        <f t="shared" si="121"/>
        <v>317.72749999999996</v>
      </c>
      <c r="M533" s="789">
        <f t="shared" si="121"/>
        <v>672.48399999999992</v>
      </c>
      <c r="N533" s="789">
        <f t="shared" si="121"/>
        <v>448.18219999999997</v>
      </c>
      <c r="O533" s="789">
        <f t="shared" si="121"/>
        <v>175.01400000000001</v>
      </c>
      <c r="P533" s="708">
        <f t="shared" si="121"/>
        <v>7.8460000000000001</v>
      </c>
    </row>
    <row r="534" spans="2:16">
      <c r="B534" s="420"/>
      <c r="C534" s="754" t="s">
        <v>11</v>
      </c>
      <c r="D534" s="1638">
        <v>0.6</v>
      </c>
      <c r="E534" s="976">
        <f t="shared" ref="E534:P534" si="122">(E666/100)*60</f>
        <v>54</v>
      </c>
      <c r="F534" s="878">
        <f t="shared" si="122"/>
        <v>55.2</v>
      </c>
      <c r="G534" s="878">
        <f t="shared" si="122"/>
        <v>229.8</v>
      </c>
      <c r="H534" s="878">
        <f t="shared" si="122"/>
        <v>1632</v>
      </c>
      <c r="I534" s="878">
        <f t="shared" si="122"/>
        <v>42</v>
      </c>
      <c r="J534" s="878">
        <f t="shared" si="122"/>
        <v>0.83999999999999986</v>
      </c>
      <c r="K534" s="878">
        <f t="shared" si="122"/>
        <v>0.96</v>
      </c>
      <c r="L534" s="1660">
        <f t="shared" si="122"/>
        <v>540</v>
      </c>
      <c r="M534" s="2620">
        <f t="shared" si="122"/>
        <v>720</v>
      </c>
      <c r="N534" s="2620">
        <f t="shared" si="122"/>
        <v>720</v>
      </c>
      <c r="O534" s="2620">
        <f t="shared" si="122"/>
        <v>180</v>
      </c>
      <c r="P534" s="2170">
        <f t="shared" si="122"/>
        <v>10.799999999999999</v>
      </c>
    </row>
    <row r="535" spans="2:16" ht="15" thickBot="1">
      <c r="B535" s="230"/>
      <c r="C535" s="858" t="s">
        <v>453</v>
      </c>
      <c r="D535" s="900"/>
      <c r="E535" s="881">
        <f t="shared" ref="E535:P535" si="123">(E533*100/E666)-60</f>
        <v>-4.2800000000000082</v>
      </c>
      <c r="F535" s="882">
        <f t="shared" si="123"/>
        <v>1.0402173913043455</v>
      </c>
      <c r="G535" s="882">
        <f t="shared" si="123"/>
        <v>2.1627415143603272</v>
      </c>
      <c r="H535" s="882">
        <f t="shared" si="123"/>
        <v>0.15084558823529903</v>
      </c>
      <c r="I535" s="882">
        <f t="shared" si="123"/>
        <v>-15.571428571428569</v>
      </c>
      <c r="J535" s="882">
        <f t="shared" si="123"/>
        <v>0.72500000000000142</v>
      </c>
      <c r="K535" s="882">
        <f t="shared" si="123"/>
        <v>-14.053125000000001</v>
      </c>
      <c r="L535" s="882">
        <f t="shared" si="123"/>
        <v>-24.696944444444448</v>
      </c>
      <c r="M535" s="882">
        <f t="shared" si="123"/>
        <v>-3.9596666666666707</v>
      </c>
      <c r="N535" s="882">
        <f t="shared" si="123"/>
        <v>-22.651483333333339</v>
      </c>
      <c r="O535" s="882">
        <f t="shared" si="123"/>
        <v>-1.6619999999999919</v>
      </c>
      <c r="P535" s="893">
        <f t="shared" si="123"/>
        <v>-16.411111111111111</v>
      </c>
    </row>
    <row r="536" spans="2:16" ht="15" thickBot="1"/>
    <row r="537" spans="2:16">
      <c r="B537" s="706"/>
      <c r="C537" s="36" t="s">
        <v>301</v>
      </c>
      <c r="D537" s="37"/>
      <c r="E537" s="147">
        <f t="shared" ref="E537:P537" si="124">E521+E528</f>
        <v>42.858000000000004</v>
      </c>
      <c r="F537" s="236">
        <f t="shared" si="124"/>
        <v>41.906999999999996</v>
      </c>
      <c r="G537" s="236">
        <f t="shared" si="124"/>
        <v>180.16330000000002</v>
      </c>
      <c r="H537" s="236">
        <f t="shared" si="124"/>
        <v>1223.7050000000002</v>
      </c>
      <c r="I537" s="236">
        <f t="shared" si="124"/>
        <v>20.966999999999999</v>
      </c>
      <c r="J537" s="236">
        <f t="shared" si="124"/>
        <v>0.72100000000000009</v>
      </c>
      <c r="K537" s="236">
        <f t="shared" si="124"/>
        <v>0.63700000000000001</v>
      </c>
      <c r="L537" s="236">
        <f t="shared" si="124"/>
        <v>270.27749999999997</v>
      </c>
      <c r="M537" s="789">
        <f t="shared" si="124"/>
        <v>440.298</v>
      </c>
      <c r="N537" s="789">
        <f t="shared" si="124"/>
        <v>406.11599999999999</v>
      </c>
      <c r="O537" s="789">
        <f t="shared" si="124"/>
        <v>154.42700000000002</v>
      </c>
      <c r="P537" s="708">
        <f t="shared" si="124"/>
        <v>8.3179999999999996</v>
      </c>
    </row>
    <row r="538" spans="2:16">
      <c r="B538" s="420"/>
      <c r="C538" s="754" t="s">
        <v>11</v>
      </c>
      <c r="D538" s="1638">
        <v>0.45</v>
      </c>
      <c r="E538" s="976">
        <f t="shared" ref="E538:P538" si="125">(E666/100)*45</f>
        <v>40.5</v>
      </c>
      <c r="F538" s="878">
        <f t="shared" si="125"/>
        <v>41.4</v>
      </c>
      <c r="G538" s="878">
        <f t="shared" si="125"/>
        <v>172.35</v>
      </c>
      <c r="H538" s="878">
        <f t="shared" si="125"/>
        <v>1224</v>
      </c>
      <c r="I538" s="878">
        <f t="shared" si="125"/>
        <v>31.499999999999996</v>
      </c>
      <c r="J538" s="878">
        <f t="shared" si="125"/>
        <v>0.62999999999999989</v>
      </c>
      <c r="K538" s="878">
        <f t="shared" si="125"/>
        <v>0.72</v>
      </c>
      <c r="L538" s="1660">
        <f t="shared" si="125"/>
        <v>405</v>
      </c>
      <c r="M538" s="2620">
        <f t="shared" si="125"/>
        <v>540</v>
      </c>
      <c r="N538" s="2620">
        <f t="shared" si="125"/>
        <v>540</v>
      </c>
      <c r="O538" s="2620">
        <f t="shared" si="125"/>
        <v>135</v>
      </c>
      <c r="P538" s="2170">
        <f t="shared" si="125"/>
        <v>8.1</v>
      </c>
    </row>
    <row r="539" spans="2:16" ht="15" thickBot="1">
      <c r="B539" s="230"/>
      <c r="C539" s="858" t="s">
        <v>453</v>
      </c>
      <c r="D539" s="900"/>
      <c r="E539" s="881">
        <f t="shared" ref="E539:P539" si="126">(E537*100/E666)-45</f>
        <v>2.6200000000000045</v>
      </c>
      <c r="F539" s="882">
        <f t="shared" si="126"/>
        <v>0.55108695652173623</v>
      </c>
      <c r="G539" s="882">
        <f t="shared" si="126"/>
        <v>2.0400261096605803</v>
      </c>
      <c r="H539" s="882">
        <f t="shared" si="126"/>
        <v>-1.0845588235291359E-2</v>
      </c>
      <c r="I539" s="882">
        <f t="shared" si="126"/>
        <v>-15.047142857142859</v>
      </c>
      <c r="J539" s="882">
        <f t="shared" si="126"/>
        <v>6.5000000000000071</v>
      </c>
      <c r="K539" s="882">
        <f t="shared" si="126"/>
        <v>-5.1875</v>
      </c>
      <c r="L539" s="882">
        <f t="shared" si="126"/>
        <v>-14.96916666666667</v>
      </c>
      <c r="M539" s="882">
        <f t="shared" si="126"/>
        <v>-8.3084999999999951</v>
      </c>
      <c r="N539" s="882">
        <f t="shared" si="126"/>
        <v>-11.157000000000004</v>
      </c>
      <c r="O539" s="882">
        <f t="shared" si="126"/>
        <v>6.475666666666676</v>
      </c>
      <c r="P539" s="893">
        <f t="shared" si="126"/>
        <v>1.2111111111111086</v>
      </c>
    </row>
    <row r="540" spans="2:16" ht="15" thickBot="1">
      <c r="K540" s="303"/>
      <c r="P540"/>
    </row>
    <row r="541" spans="2:16">
      <c r="B541" s="861" t="s">
        <v>337</v>
      </c>
      <c r="C541" s="36"/>
      <c r="D541" s="37"/>
      <c r="E541" s="152">
        <f t="shared" ref="E541:P541" si="127">E510+E521+E528</f>
        <v>59.100999999999999</v>
      </c>
      <c r="F541" s="812">
        <f t="shared" si="127"/>
        <v>65.828999999999994</v>
      </c>
      <c r="G541" s="812">
        <f t="shared" si="127"/>
        <v>281.36430000000001</v>
      </c>
      <c r="H541" s="812">
        <f t="shared" si="127"/>
        <v>1908.6759999999999</v>
      </c>
      <c r="I541" s="812">
        <f t="shared" si="127"/>
        <v>35.69</v>
      </c>
      <c r="J541" s="812">
        <f t="shared" si="127"/>
        <v>1.0121499999999999</v>
      </c>
      <c r="K541" s="812">
        <f t="shared" si="127"/>
        <v>0.97714999999999996</v>
      </c>
      <c r="L541" s="812">
        <f t="shared" si="127"/>
        <v>326.61749999999995</v>
      </c>
      <c r="M541" s="2193">
        <f t="shared" si="127"/>
        <v>787.19399999999996</v>
      </c>
      <c r="N541" s="2381">
        <f t="shared" si="127"/>
        <v>551.24219999999991</v>
      </c>
      <c r="O541" s="2193">
        <f t="shared" si="127"/>
        <v>190.404</v>
      </c>
      <c r="P541" s="898">
        <f t="shared" si="127"/>
        <v>9.8160000000000007</v>
      </c>
    </row>
    <row r="542" spans="2:16">
      <c r="B542" s="862"/>
      <c r="C542" s="863" t="s">
        <v>11</v>
      </c>
      <c r="D542" s="1638">
        <v>0.7</v>
      </c>
      <c r="E542" s="976">
        <f t="shared" ref="E542:P542" si="128">(E666/100)*70</f>
        <v>63</v>
      </c>
      <c r="F542" s="878">
        <f t="shared" si="128"/>
        <v>64.400000000000006</v>
      </c>
      <c r="G542" s="878">
        <f t="shared" si="128"/>
        <v>268.10000000000002</v>
      </c>
      <c r="H542" s="878">
        <f t="shared" si="128"/>
        <v>1904</v>
      </c>
      <c r="I542" s="878">
        <f t="shared" si="128"/>
        <v>49</v>
      </c>
      <c r="J542" s="878">
        <f t="shared" si="128"/>
        <v>0.97999999999999987</v>
      </c>
      <c r="K542" s="878">
        <f t="shared" si="128"/>
        <v>1.1200000000000001</v>
      </c>
      <c r="L542" s="1660">
        <f t="shared" si="128"/>
        <v>630</v>
      </c>
      <c r="M542" s="2620">
        <f t="shared" si="128"/>
        <v>840</v>
      </c>
      <c r="N542" s="2620">
        <f t="shared" si="128"/>
        <v>840</v>
      </c>
      <c r="O542" s="2620">
        <f t="shared" si="128"/>
        <v>210</v>
      </c>
      <c r="P542" s="2170">
        <f t="shared" si="128"/>
        <v>12.6</v>
      </c>
    </row>
    <row r="543" spans="2:16" ht="15" thickBot="1">
      <c r="B543" s="230"/>
      <c r="C543" s="858" t="s">
        <v>453</v>
      </c>
      <c r="D543" s="900"/>
      <c r="E543" s="881">
        <f t="shared" ref="E543:P543" si="129">(E541*100/E666)-70</f>
        <v>-4.3322222222222138</v>
      </c>
      <c r="F543" s="882">
        <f t="shared" si="129"/>
        <v>1.5532608695652073</v>
      </c>
      <c r="G543" s="882">
        <f t="shared" si="129"/>
        <v>3.463263707571798</v>
      </c>
      <c r="H543" s="882">
        <f t="shared" si="129"/>
        <v>0.17191176470588232</v>
      </c>
      <c r="I543" s="882">
        <f t="shared" si="129"/>
        <v>-19.014285714285712</v>
      </c>
      <c r="J543" s="882">
        <f t="shared" si="129"/>
        <v>2.2964285714285637</v>
      </c>
      <c r="K543" s="882">
        <f t="shared" si="129"/>
        <v>-8.9281250000000014</v>
      </c>
      <c r="L543" s="882">
        <f t="shared" si="129"/>
        <v>-33.709166666666668</v>
      </c>
      <c r="M543" s="882">
        <f t="shared" si="129"/>
        <v>-4.4005000000000081</v>
      </c>
      <c r="N543" s="882">
        <f t="shared" si="129"/>
        <v>-24.063150000000007</v>
      </c>
      <c r="O543" s="882">
        <f t="shared" si="129"/>
        <v>-6.5319999999999965</v>
      </c>
      <c r="P543" s="893">
        <f t="shared" si="129"/>
        <v>-15.466666666666669</v>
      </c>
    </row>
    <row r="544" spans="2:16">
      <c r="E544" s="498"/>
      <c r="F544" s="498"/>
      <c r="G544" s="498"/>
      <c r="P544"/>
    </row>
    <row r="548" spans="2:16">
      <c r="C548" s="756"/>
      <c r="D548" s="10" t="s">
        <v>209</v>
      </c>
      <c r="E548" s="303"/>
    </row>
    <row r="549" spans="2:16" ht="14.25" customHeight="1">
      <c r="C549" s="11" t="s">
        <v>831</v>
      </c>
      <c r="D549" s="149"/>
      <c r="E549" s="2"/>
      <c r="F549"/>
      <c r="I549"/>
      <c r="J549"/>
      <c r="K549" s="20"/>
      <c r="L549" s="20"/>
      <c r="M549"/>
      <c r="N549"/>
      <c r="O549"/>
      <c r="P549"/>
    </row>
    <row r="550" spans="2:16">
      <c r="B550" s="2812" t="s">
        <v>343</v>
      </c>
      <c r="C550" s="2812"/>
      <c r="D550" s="2812"/>
      <c r="E550" s="2812"/>
      <c r="F550" s="2812"/>
      <c r="G550" s="2812"/>
      <c r="H550" s="2812"/>
      <c r="I550" s="2812"/>
      <c r="J550" s="2812"/>
      <c r="K550" s="2812"/>
      <c r="L550" s="2812"/>
      <c r="M550" s="2812"/>
      <c r="N550" s="2812"/>
      <c r="O550" s="2812"/>
      <c r="P550" s="2812"/>
    </row>
    <row r="551" spans="2:16">
      <c r="C551" s="756" t="s">
        <v>832</v>
      </c>
    </row>
    <row r="552" spans="2:16" ht="18.75" customHeight="1" thickBot="1">
      <c r="B552" s="2" t="s">
        <v>920</v>
      </c>
      <c r="C552" s="20"/>
      <c r="D552"/>
      <c r="F552" s="25" t="s">
        <v>840</v>
      </c>
      <c r="I552" s="23" t="s">
        <v>0</v>
      </c>
      <c r="J552"/>
      <c r="K552" s="78" t="s">
        <v>451</v>
      </c>
      <c r="L552" s="20"/>
      <c r="M552" s="20"/>
      <c r="N552" s="26"/>
      <c r="P552" s="120"/>
    </row>
    <row r="553" spans="2:16" ht="15" thickBot="1">
      <c r="B553" s="957" t="s">
        <v>339</v>
      </c>
      <c r="C553" s="986" t="s">
        <v>842</v>
      </c>
      <c r="D553" s="954" t="s">
        <v>178</v>
      </c>
      <c r="E553" s="962" t="s">
        <v>179</v>
      </c>
      <c r="F553" s="357"/>
      <c r="G553" s="357"/>
      <c r="H553" s="33"/>
      <c r="I553" s="574" t="s">
        <v>319</v>
      </c>
      <c r="J553" s="33"/>
      <c r="K553" s="767"/>
      <c r="L553" s="506"/>
      <c r="M553" s="964" t="s">
        <v>355</v>
      </c>
      <c r="N553" s="33"/>
      <c r="O553" s="33"/>
      <c r="P553" s="67"/>
    </row>
    <row r="554" spans="2:16" ht="15" thickBot="1">
      <c r="B554" s="958" t="s">
        <v>321</v>
      </c>
      <c r="C554" s="428"/>
      <c r="D554" s="959" t="s">
        <v>185</v>
      </c>
      <c r="E554" s="614"/>
      <c r="F554" s="961"/>
      <c r="G554" s="2206" t="s">
        <v>844</v>
      </c>
      <c r="H554" s="2105" t="s">
        <v>710</v>
      </c>
      <c r="I554" s="965"/>
      <c r="J554" s="965"/>
      <c r="K554" s="965"/>
      <c r="L554" s="967"/>
      <c r="M554" s="968" t="s">
        <v>354</v>
      </c>
      <c r="N554" s="965"/>
      <c r="O554" s="965"/>
      <c r="P554" s="967"/>
    </row>
    <row r="555" spans="2:16">
      <c r="B555" s="958" t="s">
        <v>330</v>
      </c>
      <c r="C555" s="428" t="s">
        <v>184</v>
      </c>
      <c r="D555" s="714"/>
      <c r="E555" s="959" t="s">
        <v>186</v>
      </c>
      <c r="F555" s="955" t="s">
        <v>56</v>
      </c>
      <c r="G555" s="2206" t="s">
        <v>845</v>
      </c>
      <c r="H555" s="2107" t="s">
        <v>189</v>
      </c>
      <c r="I555" s="614"/>
      <c r="J555" s="2124"/>
      <c r="K555" s="33"/>
      <c r="L555" s="2124"/>
      <c r="M555" s="2125" t="s">
        <v>331</v>
      </c>
      <c r="N555" s="2126" t="s">
        <v>332</v>
      </c>
      <c r="O555" s="2127" t="s">
        <v>333</v>
      </c>
      <c r="P555" s="2128" t="s">
        <v>334</v>
      </c>
    </row>
    <row r="556" spans="2:16" ht="15" thickBot="1">
      <c r="B556" s="56"/>
      <c r="C556" s="757"/>
      <c r="D556" s="466"/>
      <c r="E556" s="960" t="s">
        <v>6</v>
      </c>
      <c r="F556" s="436" t="s">
        <v>7</v>
      </c>
      <c r="G556" s="1924" t="s">
        <v>8</v>
      </c>
      <c r="H556" s="2106" t="s">
        <v>444</v>
      </c>
      <c r="I556" s="2129" t="s">
        <v>322</v>
      </c>
      <c r="J556" s="2130" t="s">
        <v>323</v>
      </c>
      <c r="K556" s="2131" t="s">
        <v>324</v>
      </c>
      <c r="L556" s="2130" t="s">
        <v>325</v>
      </c>
      <c r="M556" s="2132" t="s">
        <v>326</v>
      </c>
      <c r="N556" s="2130" t="s">
        <v>327</v>
      </c>
      <c r="O556" s="2131" t="s">
        <v>328</v>
      </c>
      <c r="P556" s="2133" t="s">
        <v>329</v>
      </c>
    </row>
    <row r="557" spans="2:16">
      <c r="B557" s="84"/>
      <c r="C557" s="2136" t="s">
        <v>156</v>
      </c>
      <c r="D557" s="1692"/>
      <c r="E557" s="442"/>
      <c r="F557" s="443"/>
      <c r="G557" s="443"/>
      <c r="H557" s="803"/>
      <c r="I557" s="796"/>
      <c r="J557" s="796"/>
      <c r="K557" s="798"/>
      <c r="L557" s="796"/>
      <c r="M557" s="796"/>
      <c r="N557" s="796"/>
      <c r="O557" s="796"/>
      <c r="P557" s="936"/>
    </row>
    <row r="558" spans="2:16">
      <c r="B558" s="1757" t="str">
        <f>'12 л. МЕНЮ '!I555</f>
        <v>150 / 21</v>
      </c>
      <c r="C558" s="809" t="str">
        <f>'12 л. МЕНЮ '!B555</f>
        <v>Икра кабачковая (пром. производства)</v>
      </c>
      <c r="D558" s="258">
        <f>'12 л. МЕНЮ '!C555</f>
        <v>60</v>
      </c>
      <c r="E558" s="1694">
        <f>'12 л. МЕНЮ '!D555</f>
        <v>1.1399999999999999</v>
      </c>
      <c r="F558" s="348">
        <f>'12 л. МЕНЮ '!E555</f>
        <v>5.34</v>
      </c>
      <c r="G558" s="348">
        <f>'12 л. МЕНЮ '!F555</f>
        <v>4.62</v>
      </c>
      <c r="H558" s="795">
        <f>'12 л. МЕНЮ '!G555</f>
        <v>70.8</v>
      </c>
      <c r="I558" s="333">
        <v>4.2</v>
      </c>
      <c r="J558" s="333">
        <v>1.2E-2</v>
      </c>
      <c r="K558" s="331">
        <v>2.3E-2</v>
      </c>
      <c r="L558" s="804">
        <v>0</v>
      </c>
      <c r="M558" s="333">
        <v>24.6</v>
      </c>
      <c r="N558" s="333">
        <v>22.2</v>
      </c>
      <c r="O558" s="333">
        <v>9</v>
      </c>
      <c r="P558" s="927">
        <v>0.4</v>
      </c>
    </row>
    <row r="559" spans="2:16">
      <c r="B559" s="1757" t="str">
        <f>'12 л. МЕНЮ '!I556</f>
        <v>256 / 21</v>
      </c>
      <c r="C559" s="809" t="str">
        <f>'12 л. МЕНЮ '!B556</f>
        <v>(сложный гарнир)   Макароные изделия</v>
      </c>
      <c r="D559" s="258" t="str">
        <f>'12 л. МЕНЮ '!C556</f>
        <v>150 / 40</v>
      </c>
      <c r="E559" s="1694">
        <f>'12 л. МЕНЮ '!D556</f>
        <v>5.55</v>
      </c>
      <c r="F559" s="386">
        <f>'12 л. МЕНЮ '!E556</f>
        <v>4.95</v>
      </c>
      <c r="G559" s="348">
        <f>'12 л. МЕНЮ '!F556</f>
        <v>29.55</v>
      </c>
      <c r="H559" s="2589">
        <f>'12 л. МЕНЮ '!G556</f>
        <v>184.5</v>
      </c>
      <c r="I559" s="386">
        <v>0</v>
      </c>
      <c r="J559" s="348">
        <v>0.06</v>
      </c>
      <c r="K559" s="386">
        <v>0.08</v>
      </c>
      <c r="L559" s="804">
        <v>18.45</v>
      </c>
      <c r="M559" s="332">
        <v>11.54</v>
      </c>
      <c r="N559" s="333">
        <v>41.21</v>
      </c>
      <c r="O559" s="386">
        <v>7.22</v>
      </c>
      <c r="P559" s="927">
        <v>0.68</v>
      </c>
    </row>
    <row r="560" spans="2:16">
      <c r="B560" s="2585" t="str">
        <f>'12 л. МЕНЮ '!I557</f>
        <v>136/ 17</v>
      </c>
      <c r="C560" s="334" t="str">
        <f>'12 л. МЕНЮ '!B557</f>
        <v xml:space="preserve"> отварные и / Овощи припущенные </v>
      </c>
      <c r="D560" s="376"/>
      <c r="E560" s="2587">
        <f>'12 л. МЕНЮ '!D557</f>
        <v>0.56000000000000005</v>
      </c>
      <c r="F560" s="885">
        <f>'12 л. МЕНЮ '!E557</f>
        <v>1.0509999999999999</v>
      </c>
      <c r="G560" s="833">
        <f>'12 л. МЕНЮ '!F557</f>
        <v>2.75</v>
      </c>
      <c r="H560" s="2590">
        <f>'12 л. МЕНЮ '!G557</f>
        <v>22.72</v>
      </c>
      <c r="I560" s="885">
        <v>0.875</v>
      </c>
      <c r="J560" s="833">
        <v>0.02</v>
      </c>
      <c r="K560" s="885">
        <v>2.5000000000000001E-2</v>
      </c>
      <c r="L560" s="831">
        <v>9.5500000000000007</v>
      </c>
      <c r="M560" s="830">
        <v>10.82</v>
      </c>
      <c r="N560" s="807">
        <v>20.43</v>
      </c>
      <c r="O560" s="830">
        <v>1.45</v>
      </c>
      <c r="P560" s="938">
        <v>0.27</v>
      </c>
    </row>
    <row r="561" spans="2:16">
      <c r="B561" s="2585" t="str">
        <f>'12 л. МЕНЮ '!I558</f>
        <v>255 / 17</v>
      </c>
      <c r="C561" s="334" t="str">
        <f>'12 л. МЕНЮ '!B558</f>
        <v>Печень по-строгановски</v>
      </c>
      <c r="D561" s="376">
        <f>'12 л. МЕНЮ '!C558</f>
        <v>120</v>
      </c>
      <c r="E561" s="2587">
        <f>'12 л. МЕНЮ '!D558</f>
        <v>12.14</v>
      </c>
      <c r="F561" s="833">
        <f>'12 л. МЕНЮ '!E558</f>
        <v>13.553000000000001</v>
      </c>
      <c r="G561" s="2779">
        <f>'12 л. МЕНЮ '!F558</f>
        <v>18.288</v>
      </c>
      <c r="H561" s="918">
        <f>'12 л. МЕНЮ '!G558</f>
        <v>216.434</v>
      </c>
      <c r="I561" s="2483">
        <v>14.94</v>
      </c>
      <c r="J561" s="2483">
        <v>0.12</v>
      </c>
      <c r="K561" s="2483">
        <v>0.05</v>
      </c>
      <c r="L561" s="2670">
        <v>1429.82</v>
      </c>
      <c r="M561" s="2525">
        <v>47</v>
      </c>
      <c r="N561" s="2484">
        <v>83.1</v>
      </c>
      <c r="O561" s="2483">
        <v>17.899999999999999</v>
      </c>
      <c r="P561" s="2485">
        <v>6</v>
      </c>
    </row>
    <row r="562" spans="2:16">
      <c r="B562" s="2145" t="str">
        <f>'12 л. МЕНЮ '!I559</f>
        <v>54-3гн/22</v>
      </c>
      <c r="C562" s="233" t="str">
        <f>'12 л. МЕНЮ '!B559</f>
        <v>чай с лимоном и сахаром</v>
      </c>
      <c r="D562" s="256">
        <f>'12 л. МЕНЮ '!C559</f>
        <v>200</v>
      </c>
      <c r="E562" s="338">
        <f>'12 л. МЕНЮ '!D559</f>
        <v>0.3</v>
      </c>
      <c r="F562" s="336">
        <f>'12 л. МЕНЮ '!E559</f>
        <v>0</v>
      </c>
      <c r="G562" s="336">
        <f>'12 л. МЕНЮ '!F559</f>
        <v>6.7</v>
      </c>
      <c r="H562" s="792">
        <f>'12 л. МЕНЮ '!G559</f>
        <v>27.9</v>
      </c>
      <c r="I562" s="336">
        <v>1.1599999999999999</v>
      </c>
      <c r="J562" s="336">
        <v>0</v>
      </c>
      <c r="K562" s="336">
        <v>0.01</v>
      </c>
      <c r="L562" s="782">
        <v>0.38</v>
      </c>
      <c r="M562" s="234">
        <v>6.9</v>
      </c>
      <c r="N562" s="234">
        <v>8.5</v>
      </c>
      <c r="O562" s="234">
        <v>4.5999999999999996</v>
      </c>
      <c r="P562" s="926">
        <v>0.77</v>
      </c>
    </row>
    <row r="563" spans="2:16">
      <c r="B563" s="2145" t="str">
        <f>'12 л. МЕНЮ '!I560</f>
        <v>Пром.пр.</v>
      </c>
      <c r="C563" s="233" t="str">
        <f>'12 л. МЕНЮ '!B560</f>
        <v>Хлеб пшеничный</v>
      </c>
      <c r="D563" s="256">
        <f>'12 л. МЕНЮ '!C560</f>
        <v>40</v>
      </c>
      <c r="E563" s="338">
        <f>'12 л. МЕНЮ '!D560</f>
        <v>1.54</v>
      </c>
      <c r="F563" s="336">
        <f>'12 л. МЕНЮ '!E560</f>
        <v>0.55000000000000004</v>
      </c>
      <c r="G563" s="336">
        <f>'12 л. МЕНЮ '!F560</f>
        <v>21.68</v>
      </c>
      <c r="H563" s="792">
        <f>'12 л. МЕНЮ '!G560</f>
        <v>97.83</v>
      </c>
      <c r="I563" s="234">
        <v>0</v>
      </c>
      <c r="J563" s="914">
        <v>4.8000000000000001E-2</v>
      </c>
      <c r="K563" s="628">
        <v>1.6E-2</v>
      </c>
      <c r="L563" s="782">
        <v>0</v>
      </c>
      <c r="M563" s="234">
        <v>8</v>
      </c>
      <c r="N563" s="234">
        <v>26</v>
      </c>
      <c r="O563" s="234">
        <v>5.6</v>
      </c>
      <c r="P563" s="628">
        <v>0.04</v>
      </c>
    </row>
    <row r="564" spans="2:16" ht="15" thickBot="1">
      <c r="B564" s="2580" t="str">
        <f>'12 л. МЕНЮ '!I561</f>
        <v>Пром.пр.</v>
      </c>
      <c r="C564" s="190" t="str">
        <f>'12 л. МЕНЮ '!B561</f>
        <v>Хлеб ржаной</v>
      </c>
      <c r="D564" s="374">
        <f>'12 л. МЕНЮ '!C561</f>
        <v>30</v>
      </c>
      <c r="E564" s="338">
        <f>'12 л. МЕНЮ '!D561</f>
        <v>1.6950000000000001</v>
      </c>
      <c r="F564" s="336">
        <f>'12 л. МЕНЮ '!E561</f>
        <v>0.45</v>
      </c>
      <c r="G564" s="336">
        <f>'12 л. МЕНЮ '!F561</f>
        <v>12.56</v>
      </c>
      <c r="H564" s="792">
        <f>'12 л. МЕНЮ '!G561</f>
        <v>61.07</v>
      </c>
      <c r="I564" s="347">
        <v>0</v>
      </c>
      <c r="J564" s="347">
        <v>0.08</v>
      </c>
      <c r="K564" s="347">
        <v>0.08</v>
      </c>
      <c r="L564" s="871">
        <v>0</v>
      </c>
      <c r="M564" s="2456">
        <v>9.9</v>
      </c>
      <c r="N564" s="894">
        <v>70</v>
      </c>
      <c r="O564" s="347">
        <v>2</v>
      </c>
      <c r="P564" s="2118">
        <v>0.01</v>
      </c>
    </row>
    <row r="565" spans="2:16">
      <c r="B565" s="462" t="s">
        <v>207</v>
      </c>
      <c r="D565" s="2599">
        <f>'12 л. МЕНЮ '!C562</f>
        <v>640</v>
      </c>
      <c r="E565" s="463">
        <f>SUM(E558:E564)</f>
        <v>22.925000000000001</v>
      </c>
      <c r="F565" s="464">
        <f>SUM(F558:F564)</f>
        <v>25.893999999999998</v>
      </c>
      <c r="G565" s="465">
        <f>SUM(G558:G564)</f>
        <v>96.147999999999996</v>
      </c>
      <c r="H565" s="591">
        <f>SUM(H558:H564)</f>
        <v>681.25400000000002</v>
      </c>
      <c r="I565" s="236">
        <f>SUM(I558:I564)</f>
        <v>21.175000000000001</v>
      </c>
      <c r="J565" s="784">
        <f t="shared" ref="J565:O565" si="130">SUM(J558:J564)</f>
        <v>0.34</v>
      </c>
      <c r="K565" s="464">
        <f t="shared" si="130"/>
        <v>0.28400000000000003</v>
      </c>
      <c r="L565" s="879">
        <f t="shared" si="130"/>
        <v>1458.2</v>
      </c>
      <c r="M565" s="879">
        <f t="shared" si="130"/>
        <v>118.76000000000002</v>
      </c>
      <c r="N565" s="879">
        <f>SUM(N558:N564)</f>
        <v>271.44</v>
      </c>
      <c r="O565" s="784">
        <f t="shared" si="130"/>
        <v>47.769999999999996</v>
      </c>
      <c r="P565" s="875">
        <f>SUM(P558:P564)</f>
        <v>8.1699999999999982</v>
      </c>
    </row>
    <row r="566" spans="2:16">
      <c r="B566" s="862"/>
      <c r="C566" s="863" t="s">
        <v>11</v>
      </c>
      <c r="D566" s="1638">
        <v>0.25</v>
      </c>
      <c r="E566" s="976">
        <f t="shared" ref="E566:P566" si="131">(E666/100)*25</f>
        <v>22.5</v>
      </c>
      <c r="F566" s="878">
        <f t="shared" si="131"/>
        <v>23</v>
      </c>
      <c r="G566" s="878">
        <f t="shared" si="131"/>
        <v>95.75</v>
      </c>
      <c r="H566" s="878">
        <f t="shared" si="131"/>
        <v>680</v>
      </c>
      <c r="I566" s="878">
        <f t="shared" si="131"/>
        <v>17.5</v>
      </c>
      <c r="J566" s="878">
        <f t="shared" si="131"/>
        <v>0.35</v>
      </c>
      <c r="K566" s="878">
        <f t="shared" si="131"/>
        <v>0.4</v>
      </c>
      <c r="L566" s="1660">
        <f t="shared" si="131"/>
        <v>225</v>
      </c>
      <c r="M566" s="2620">
        <f t="shared" si="131"/>
        <v>300</v>
      </c>
      <c r="N566" s="2620">
        <f t="shared" si="131"/>
        <v>300</v>
      </c>
      <c r="O566" s="1660">
        <f t="shared" si="131"/>
        <v>75</v>
      </c>
      <c r="P566" s="2170">
        <f t="shared" si="131"/>
        <v>4.5</v>
      </c>
    </row>
    <row r="567" spans="2:16" ht="15" thickBot="1">
      <c r="B567" s="230"/>
      <c r="C567" s="858" t="s">
        <v>453</v>
      </c>
      <c r="D567" s="900"/>
      <c r="E567" s="881">
        <f t="shared" ref="E567:P567" si="132">(E565*100/E666)-25</f>
        <v>0.47222222222222143</v>
      </c>
      <c r="F567" s="882">
        <f t="shared" si="132"/>
        <v>3.1456521739130388</v>
      </c>
      <c r="G567" s="882">
        <f t="shared" si="132"/>
        <v>0.10391644908616016</v>
      </c>
      <c r="H567" s="882">
        <f t="shared" si="132"/>
        <v>4.6102941176474843E-2</v>
      </c>
      <c r="I567" s="882">
        <f t="shared" si="132"/>
        <v>5.25</v>
      </c>
      <c r="J567" s="882">
        <f t="shared" si="132"/>
        <v>-0.71428571428571175</v>
      </c>
      <c r="K567" s="882">
        <f t="shared" si="132"/>
        <v>-7.25</v>
      </c>
      <c r="L567" s="882">
        <f t="shared" si="132"/>
        <v>137.02222222222221</v>
      </c>
      <c r="M567" s="882">
        <f t="shared" si="132"/>
        <v>-15.103333333333332</v>
      </c>
      <c r="N567" s="882">
        <f t="shared" si="132"/>
        <v>-2.379999999999999</v>
      </c>
      <c r="O567" s="882">
        <f t="shared" si="132"/>
        <v>-9.0766666666666662</v>
      </c>
      <c r="P567" s="893">
        <f t="shared" si="132"/>
        <v>20.388888888888879</v>
      </c>
    </row>
    <row r="568" spans="2:16">
      <c r="B568" s="84"/>
      <c r="C568" s="2136" t="s">
        <v>123</v>
      </c>
      <c r="D568" s="53"/>
      <c r="E568" s="1624"/>
      <c r="F568" s="1625"/>
      <c r="G568" s="1625"/>
      <c r="H568" s="1626"/>
      <c r="I568" s="1627"/>
      <c r="J568" s="1626"/>
      <c r="K568" s="1627"/>
      <c r="L568" s="1627"/>
      <c r="M568" s="1626"/>
      <c r="N568" s="1627"/>
      <c r="O568" s="1627"/>
      <c r="P568" s="1625"/>
    </row>
    <row r="569" spans="2:16">
      <c r="B569" s="2189" t="str">
        <f>'12 л. МЕНЮ '!I566</f>
        <v>54 / 21</v>
      </c>
      <c r="C569" s="255" t="str">
        <f>'12 л. МЕНЮ '!B566</f>
        <v>Икра морковная</v>
      </c>
      <c r="D569" s="258">
        <f>'12 л. МЕНЮ '!C566</f>
        <v>60</v>
      </c>
      <c r="E569" s="220">
        <f>'12 л. МЕНЮ '!D566</f>
        <v>0.84</v>
      </c>
      <c r="F569" s="336">
        <f>'12 л. МЕНЮ '!E566</f>
        <v>2.2799999999999998</v>
      </c>
      <c r="G569" s="336">
        <f>'12 л. МЕНЮ '!F566</f>
        <v>3.9</v>
      </c>
      <c r="H569" s="792">
        <f>'12 л. МЕНЮ '!G566</f>
        <v>39.6</v>
      </c>
      <c r="I569" s="336">
        <v>2.1</v>
      </c>
      <c r="J569" s="336">
        <v>2.4E-2</v>
      </c>
      <c r="K569" s="336">
        <v>2.5999999999999999E-2</v>
      </c>
      <c r="L569" s="782">
        <v>0</v>
      </c>
      <c r="M569" s="234">
        <v>12.6</v>
      </c>
      <c r="N569" s="234">
        <v>27</v>
      </c>
      <c r="O569" s="336">
        <v>16.2</v>
      </c>
      <c r="P569" s="926">
        <v>0.42599999999999999</v>
      </c>
    </row>
    <row r="570" spans="2:16">
      <c r="B570" s="2189" t="str">
        <f>'12 л. МЕНЮ '!I567</f>
        <v>116/21</v>
      </c>
      <c r="C570" s="255" t="str">
        <f>'12 л. МЕНЮ '!B567</f>
        <v xml:space="preserve">Суп из овощей </v>
      </c>
      <c r="D570" s="258">
        <f>'12 л. МЕНЮ '!C567</f>
        <v>250</v>
      </c>
      <c r="E570" s="220">
        <f>'12 л. МЕНЮ '!D567</f>
        <v>2</v>
      </c>
      <c r="F570" s="336">
        <f>'12 л. МЕНЮ '!E567</f>
        <v>4.5250000000000004</v>
      </c>
      <c r="G570" s="336">
        <f>'12 л. МЕНЮ '!F567</f>
        <v>6.3250000000000002</v>
      </c>
      <c r="H570" s="792">
        <f>'12 л. МЕНЮ '!G567</f>
        <v>74</v>
      </c>
      <c r="I570" s="336">
        <v>7.25</v>
      </c>
      <c r="J570" s="336">
        <v>7.4999999999999997E-2</v>
      </c>
      <c r="K570" s="336">
        <v>7.4999999999999997E-2</v>
      </c>
      <c r="L570" s="782">
        <v>0</v>
      </c>
      <c r="M570" s="234">
        <v>22.75</v>
      </c>
      <c r="N570" s="234">
        <v>45.25</v>
      </c>
      <c r="O570" s="336">
        <v>18.25</v>
      </c>
      <c r="P570" s="926">
        <v>0.71</v>
      </c>
    </row>
    <row r="571" spans="2:16">
      <c r="B571" s="2189" t="str">
        <f>'12 л. МЕНЮ '!I568</f>
        <v>271 / 17</v>
      </c>
      <c r="C571" s="255" t="str">
        <f>'12 л. МЕНЮ '!B568</f>
        <v>Котлеты домашние</v>
      </c>
      <c r="D571" s="258">
        <f>'12 л. МЕНЮ '!C568</f>
        <v>100</v>
      </c>
      <c r="E571" s="220">
        <f>'12 л. МЕНЮ '!D568</f>
        <v>8.69</v>
      </c>
      <c r="F571" s="336">
        <f>'12 л. МЕНЮ '!E568</f>
        <v>14.682</v>
      </c>
      <c r="G571" s="345">
        <f>'12 л. МЕНЮ '!F568</f>
        <v>16.247</v>
      </c>
      <c r="H571" s="792">
        <f>'12 л. МЕНЮ '!G568</f>
        <v>231.886</v>
      </c>
      <c r="I571" s="950">
        <v>0.68</v>
      </c>
      <c r="J571" s="950">
        <v>0.06</v>
      </c>
      <c r="K571" s="950">
        <v>0.02</v>
      </c>
      <c r="L571" s="2471">
        <v>17.687999999999999</v>
      </c>
      <c r="M571" s="951">
        <v>54.543599999999998</v>
      </c>
      <c r="N571" s="2386">
        <v>15.36</v>
      </c>
      <c r="O571" s="951">
        <v>22.512</v>
      </c>
      <c r="P571" s="2154">
        <v>1.9</v>
      </c>
    </row>
    <row r="572" spans="2:16">
      <c r="B572" s="2189" t="str">
        <f>'12 л. МЕНЮ '!I569</f>
        <v>276/21</v>
      </c>
      <c r="C572" s="809" t="str">
        <f>'12 л. МЕНЮ '!B569</f>
        <v>Омлет с отварным картофелем</v>
      </c>
      <c r="D572" s="258">
        <f>'12 л. МЕНЮ '!C569</f>
        <v>180</v>
      </c>
      <c r="E572" s="220">
        <f>'12 л. МЕНЮ '!D569</f>
        <v>12.42</v>
      </c>
      <c r="F572" s="336">
        <f>'12 л. МЕНЮ '!E569</f>
        <v>15.48</v>
      </c>
      <c r="G572" s="336">
        <f>'12 л. МЕНЮ '!F569</f>
        <v>12.78</v>
      </c>
      <c r="H572" s="792">
        <f>'12 л. МЕНЮ '!G569</f>
        <v>241.2</v>
      </c>
      <c r="I572" s="2166">
        <v>8.1</v>
      </c>
      <c r="J572" s="345">
        <v>0.14399999999999999</v>
      </c>
      <c r="K572" s="353">
        <v>0.04</v>
      </c>
      <c r="L572" s="782">
        <v>223.2</v>
      </c>
      <c r="M572" s="234">
        <v>104.4</v>
      </c>
      <c r="N572" s="234">
        <v>221.4</v>
      </c>
      <c r="O572" s="929">
        <v>30.6</v>
      </c>
      <c r="P572" s="926">
        <v>0.24299999999999999</v>
      </c>
    </row>
    <row r="573" spans="2:16">
      <c r="B573" s="2611" t="str">
        <f>'12 л. МЕНЮ '!I570</f>
        <v>54-1хн/22</v>
      </c>
      <c r="C573" s="255" t="str">
        <f>'12 л. МЕНЮ '!B570</f>
        <v>Компот из смеси сухофруктов</v>
      </c>
      <c r="D573" s="258">
        <f>'12 л. МЕНЮ '!C570</f>
        <v>200</v>
      </c>
      <c r="E573" s="220">
        <f>'12 л. МЕНЮ '!D570</f>
        <v>0.5</v>
      </c>
      <c r="F573" s="336">
        <f>'12 л. МЕНЮ '!E570</f>
        <v>0</v>
      </c>
      <c r="G573" s="336">
        <f>'12 л. МЕНЮ '!F570</f>
        <v>19.8</v>
      </c>
      <c r="H573" s="792">
        <f>'12 л. МЕНЮ '!G570</f>
        <v>81</v>
      </c>
      <c r="I573" s="336">
        <v>0.02</v>
      </c>
      <c r="J573" s="336">
        <v>0</v>
      </c>
      <c r="K573" s="336">
        <v>0</v>
      </c>
      <c r="L573" s="782">
        <v>15</v>
      </c>
      <c r="M573" s="2512">
        <v>49.5</v>
      </c>
      <c r="N573" s="234">
        <v>4.3</v>
      </c>
      <c r="O573" s="336">
        <v>2.1</v>
      </c>
      <c r="P573" s="926">
        <v>0.09</v>
      </c>
    </row>
    <row r="574" spans="2:16" ht="13.5" customHeight="1">
      <c r="B574" s="2611" t="str">
        <f>'12 л. МЕНЮ '!I571</f>
        <v>Пром.пр.</v>
      </c>
      <c r="C574" s="255" t="str">
        <f>'12 л. МЕНЮ '!B571</f>
        <v>Хлеб пшеничный</v>
      </c>
      <c r="D574" s="258">
        <f>'12 л. МЕНЮ '!C571</f>
        <v>60</v>
      </c>
      <c r="E574" s="220">
        <f>'12 л. МЕНЮ '!D571</f>
        <v>2.31</v>
      </c>
      <c r="F574" s="336">
        <f>'12 л. МЕНЮ '!E571</f>
        <v>0.82</v>
      </c>
      <c r="G574" s="336">
        <f>'12 л. МЕНЮ '!F571</f>
        <v>32.520000000000003</v>
      </c>
      <c r="H574" s="792">
        <f>'12 л. МЕНЮ '!G571</f>
        <v>146.75</v>
      </c>
      <c r="I574" s="234">
        <v>0</v>
      </c>
      <c r="J574" s="914">
        <v>7.1999999999999995E-2</v>
      </c>
      <c r="K574" s="628">
        <v>2.4E-2</v>
      </c>
      <c r="L574" s="782">
        <v>0</v>
      </c>
      <c r="M574" s="342">
        <v>12</v>
      </c>
      <c r="N574" s="234">
        <v>39</v>
      </c>
      <c r="O574" s="234">
        <v>8.4</v>
      </c>
      <c r="P574" s="234">
        <v>6.6000000000000003E-2</v>
      </c>
    </row>
    <row r="575" spans="2:16" ht="14.25" customHeight="1">
      <c r="B575" s="2611" t="str">
        <f>'12 л. МЕНЮ '!I572</f>
        <v>Пром.пр.</v>
      </c>
      <c r="C575" s="255" t="str">
        <f>'12 л. МЕНЮ '!B572</f>
        <v>Хлеб ржаной</v>
      </c>
      <c r="D575" s="258">
        <f>'12 л. МЕНЮ '!C572</f>
        <v>40</v>
      </c>
      <c r="E575" s="220">
        <f>'12 л. МЕНЮ '!D572</f>
        <v>2.2599999999999998</v>
      </c>
      <c r="F575" s="336">
        <f>'12 л. МЕНЮ '!E572</f>
        <v>0.6</v>
      </c>
      <c r="G575" s="336">
        <f>'12 л. МЕНЮ '!F572</f>
        <v>16.739999999999998</v>
      </c>
      <c r="H575" s="792">
        <f>'12 л. МЕНЮ '!G572</f>
        <v>81.426000000000002</v>
      </c>
      <c r="I575" s="234">
        <v>0</v>
      </c>
      <c r="J575" s="234">
        <v>0.107</v>
      </c>
      <c r="K575" s="234">
        <v>0.107</v>
      </c>
      <c r="L575" s="587">
        <v>0</v>
      </c>
      <c r="M575" s="342">
        <v>13.2</v>
      </c>
      <c r="N575" s="234">
        <v>93.6</v>
      </c>
      <c r="O575" s="234">
        <v>2.64</v>
      </c>
      <c r="P575" s="234">
        <v>1.7999999999999999E-2</v>
      </c>
    </row>
    <row r="576" spans="2:16" ht="12.75" customHeight="1" thickBot="1">
      <c r="B576" s="2190" t="str">
        <f>'12 л. МЕНЮ '!I573</f>
        <v xml:space="preserve">338 / 17 </v>
      </c>
      <c r="C576" s="190" t="str">
        <f>'12 л. МЕНЮ '!B573</f>
        <v>Плоды свежие (яблоко)</v>
      </c>
      <c r="D576" s="374">
        <f>'12 л. МЕНЮ '!C573</f>
        <v>120</v>
      </c>
      <c r="E576" s="220">
        <f>'12 л. МЕНЮ '!D573</f>
        <v>0.48</v>
      </c>
      <c r="F576" s="336">
        <f>'12 л. МЕНЮ '!E573</f>
        <v>0.48</v>
      </c>
      <c r="G576" s="336">
        <f>'12 л. МЕНЮ '!F573</f>
        <v>11.76</v>
      </c>
      <c r="H576" s="792">
        <f>'12 л. МЕНЮ '!G573</f>
        <v>53.28</v>
      </c>
      <c r="I576" s="234">
        <v>12</v>
      </c>
      <c r="J576" s="234">
        <v>3.5999999999999997E-2</v>
      </c>
      <c r="K576" s="234">
        <v>2.4E-2</v>
      </c>
      <c r="L576" s="578">
        <v>0</v>
      </c>
      <c r="M576" s="234">
        <v>19.2</v>
      </c>
      <c r="N576" s="234">
        <v>13.2</v>
      </c>
      <c r="O576" s="234">
        <v>10.8</v>
      </c>
      <c r="P576" s="926">
        <v>2.64</v>
      </c>
    </row>
    <row r="577" spans="2:16" ht="12.75" customHeight="1">
      <c r="B577" s="462" t="s">
        <v>194</v>
      </c>
      <c r="C577" s="601"/>
      <c r="D577" s="2591">
        <f>'12 л. МЕНЮ '!C574</f>
        <v>1010</v>
      </c>
      <c r="E577" s="473">
        <f t="shared" ref="E577:P577" si="133">SUM(E569:E576)</f>
        <v>29.499999999999996</v>
      </c>
      <c r="F577" s="464">
        <f t="shared" si="133"/>
        <v>38.866999999999997</v>
      </c>
      <c r="G577" s="784">
        <f t="shared" si="133"/>
        <v>120.072</v>
      </c>
      <c r="H577" s="874">
        <f t="shared" si="133"/>
        <v>949.14199999999994</v>
      </c>
      <c r="I577" s="784">
        <f t="shared" si="133"/>
        <v>30.15</v>
      </c>
      <c r="J577" s="784">
        <f t="shared" si="133"/>
        <v>0.51800000000000002</v>
      </c>
      <c r="K577" s="784">
        <f t="shared" si="133"/>
        <v>0.316</v>
      </c>
      <c r="L577" s="784">
        <f t="shared" si="133"/>
        <v>255.88799999999998</v>
      </c>
      <c r="M577" s="2380">
        <f t="shared" si="133"/>
        <v>288.1936</v>
      </c>
      <c r="N577" s="2380">
        <f t="shared" si="133"/>
        <v>459.10999999999996</v>
      </c>
      <c r="O577" s="2380">
        <f t="shared" si="133"/>
        <v>111.50200000000001</v>
      </c>
      <c r="P577" s="880">
        <f t="shared" si="133"/>
        <v>6.0929999999999991</v>
      </c>
    </row>
    <row r="578" spans="2:16">
      <c r="B578" s="862"/>
      <c r="C578" s="863" t="s">
        <v>11</v>
      </c>
      <c r="D578" s="1638">
        <v>0.35</v>
      </c>
      <c r="E578" s="976">
        <f t="shared" ref="E578:P578" si="134">(E666/100)*35</f>
        <v>31.5</v>
      </c>
      <c r="F578" s="878">
        <f t="shared" si="134"/>
        <v>32.200000000000003</v>
      </c>
      <c r="G578" s="878">
        <f t="shared" si="134"/>
        <v>134.05000000000001</v>
      </c>
      <c r="H578" s="878">
        <f t="shared" si="134"/>
        <v>952</v>
      </c>
      <c r="I578" s="878">
        <f t="shared" si="134"/>
        <v>24.5</v>
      </c>
      <c r="J578" s="878">
        <f t="shared" si="134"/>
        <v>0.48999999999999994</v>
      </c>
      <c r="K578" s="878">
        <f t="shared" si="134"/>
        <v>0.56000000000000005</v>
      </c>
      <c r="L578" s="1660">
        <f t="shared" si="134"/>
        <v>315</v>
      </c>
      <c r="M578" s="2620">
        <f t="shared" si="134"/>
        <v>420</v>
      </c>
      <c r="N578" s="2620">
        <f t="shared" si="134"/>
        <v>420</v>
      </c>
      <c r="O578" s="2620">
        <f t="shared" si="134"/>
        <v>105</v>
      </c>
      <c r="P578" s="2170">
        <f t="shared" si="134"/>
        <v>6.3</v>
      </c>
    </row>
    <row r="579" spans="2:16" ht="15" thickBot="1">
      <c r="B579" s="230"/>
      <c r="C579" s="858" t="s">
        <v>453</v>
      </c>
      <c r="D579" s="900"/>
      <c r="E579" s="881">
        <f t="shared" ref="E579:P579" si="135">(E577*100/E666)-35</f>
        <v>-2.2222222222222285</v>
      </c>
      <c r="F579" s="882">
        <f t="shared" si="135"/>
        <v>7.2467391304347828</v>
      </c>
      <c r="G579" s="882">
        <f t="shared" si="135"/>
        <v>-3.6496083550913809</v>
      </c>
      <c r="H579" s="882">
        <f t="shared" si="135"/>
        <v>-0.10507352941176862</v>
      </c>
      <c r="I579" s="882">
        <f t="shared" si="135"/>
        <v>8.0714285714285694</v>
      </c>
      <c r="J579" s="882">
        <f t="shared" si="135"/>
        <v>2.0000000000000071</v>
      </c>
      <c r="K579" s="882">
        <f t="shared" si="135"/>
        <v>-15.25</v>
      </c>
      <c r="L579" s="882">
        <f t="shared" si="135"/>
        <v>-6.5680000000000014</v>
      </c>
      <c r="M579" s="882">
        <f t="shared" si="135"/>
        <v>-10.983866666666668</v>
      </c>
      <c r="N579" s="882">
        <f t="shared" si="135"/>
        <v>3.2591666666666583</v>
      </c>
      <c r="O579" s="882">
        <f t="shared" si="135"/>
        <v>2.1673333333333389</v>
      </c>
      <c r="P579" s="893">
        <f t="shared" si="135"/>
        <v>-1.1500000000000057</v>
      </c>
    </row>
    <row r="580" spans="2:16">
      <c r="B580" s="758"/>
      <c r="C580" s="573" t="s">
        <v>238</v>
      </c>
      <c r="D580" s="53"/>
      <c r="E580" s="5"/>
      <c r="F580" s="467"/>
      <c r="G580" s="467"/>
      <c r="H580" s="799"/>
      <c r="I580" s="799"/>
      <c r="J580" s="799"/>
      <c r="K580" s="799"/>
      <c r="L580" s="799"/>
      <c r="M580" s="799"/>
      <c r="N580" s="799"/>
      <c r="O580" s="799"/>
      <c r="P580" s="744"/>
    </row>
    <row r="581" spans="2:16" ht="13.5" customHeight="1">
      <c r="B581" s="1757" t="str">
        <f>'12 л. МЕНЮ '!I578</f>
        <v>470 / 21</v>
      </c>
      <c r="C581" s="272" t="str">
        <f>'12 л. МЕНЮ '!B578</f>
        <v>Кисломолочный напиток (Кефир  (м.д.ж. 2,5% ))</v>
      </c>
      <c r="D581" s="258">
        <f>'12 л. МЕНЮ '!C578</f>
        <v>200</v>
      </c>
      <c r="E581" s="338">
        <f>'12 л. МЕНЮ '!D578</f>
        <v>5.8</v>
      </c>
      <c r="F581" s="336">
        <f>'12 л. МЕНЮ '!E578</f>
        <v>5</v>
      </c>
      <c r="G581" s="336">
        <f>'12 л. МЕНЮ '!F578</f>
        <v>8</v>
      </c>
      <c r="H581" s="336">
        <f>'12 л. МЕНЮ '!G578</f>
        <v>101</v>
      </c>
      <c r="I581" s="348">
        <v>1.4</v>
      </c>
      <c r="J581" s="348">
        <v>0.08</v>
      </c>
      <c r="K581" s="348">
        <v>2.3E-2</v>
      </c>
      <c r="L581" s="884">
        <v>40.1</v>
      </c>
      <c r="M581" s="333">
        <v>240.8</v>
      </c>
      <c r="N581" s="333">
        <v>180.6</v>
      </c>
      <c r="O581" s="333">
        <v>28.1</v>
      </c>
      <c r="P581" s="927">
        <v>0.2</v>
      </c>
    </row>
    <row r="582" spans="2:16">
      <c r="B582" s="1757" t="str">
        <f>'12 л. МЕНЮ '!I579</f>
        <v>193/ 17</v>
      </c>
      <c r="C582" s="2465" t="s">
        <v>883</v>
      </c>
      <c r="D582" s="2468" t="str">
        <f>'12 л. МЕНЮ '!C579</f>
        <v>110 / 20</v>
      </c>
      <c r="E582" s="1694">
        <f>'12 л. МЕНЮ '!D579</f>
        <v>1.925</v>
      </c>
      <c r="F582" s="348">
        <f>'12 л. МЕНЮ '!E579</f>
        <v>2.2349999999999999</v>
      </c>
      <c r="G582" s="1694">
        <f>'12 л. МЕНЮ '!F579</f>
        <v>17.942</v>
      </c>
      <c r="H582" s="1694">
        <f>'12 л. МЕНЮ '!G579</f>
        <v>101.583</v>
      </c>
      <c r="I582" s="386">
        <v>0.34</v>
      </c>
      <c r="J582" s="348">
        <v>0.03</v>
      </c>
      <c r="K582" s="386">
        <v>0.03</v>
      </c>
      <c r="L582" s="871">
        <v>18.28</v>
      </c>
      <c r="M582" s="332">
        <v>21.03</v>
      </c>
      <c r="N582" s="333">
        <v>6.84</v>
      </c>
      <c r="O582" s="332">
        <v>2.4</v>
      </c>
      <c r="P582" s="927">
        <v>0.59</v>
      </c>
    </row>
    <row r="583" spans="2:16">
      <c r="B583" s="174"/>
      <c r="C583" s="2467" t="s">
        <v>882</v>
      </c>
      <c r="D583" s="967"/>
      <c r="E583" s="1726"/>
      <c r="F583" s="799"/>
      <c r="G583" s="965"/>
      <c r="H583" s="799"/>
      <c r="I583" s="965"/>
      <c r="J583" s="799"/>
      <c r="K583" s="965"/>
      <c r="L583" s="799"/>
      <c r="M583" s="965"/>
      <c r="N583" s="799"/>
      <c r="O583" s="965"/>
      <c r="P583" s="1614"/>
    </row>
    <row r="584" spans="2:16" ht="14.25" customHeight="1" thickBot="1">
      <c r="B584" s="2140" t="str">
        <f>'12 л. МЕНЮ '!I580</f>
        <v>Пром.пр.</v>
      </c>
      <c r="C584" s="2466" t="str">
        <f>'12 л. МЕНЮ '!B580</f>
        <v>Хлеб пш. (батон )</v>
      </c>
      <c r="D584" s="2025">
        <f>'12 л. МЕНЮ '!C580</f>
        <v>30</v>
      </c>
      <c r="E584" s="2460">
        <f>'12 л. МЕНЮ '!D580</f>
        <v>1.115</v>
      </c>
      <c r="F584" s="2460">
        <f>'12 л. МЕНЮ '!E580</f>
        <v>0.56999999999999995</v>
      </c>
      <c r="G584" s="2460">
        <f>'12 л. МЕНЮ '!F580</f>
        <v>15.42</v>
      </c>
      <c r="H584" s="2460">
        <f>'12 л. МЕНЮ '!G580</f>
        <v>67.83</v>
      </c>
      <c r="I584" s="888">
        <v>0</v>
      </c>
      <c r="J584" s="888">
        <v>3.4000000000000002E-2</v>
      </c>
      <c r="K584" s="888">
        <v>3.4000000000000002E-2</v>
      </c>
      <c r="L584" s="889">
        <v>0</v>
      </c>
      <c r="M584" s="842">
        <v>5.6470000000000002</v>
      </c>
      <c r="N584" s="842">
        <v>19.411999999999999</v>
      </c>
      <c r="O584" s="888">
        <v>3.8820000000000001</v>
      </c>
      <c r="P584" s="843">
        <v>3.5000000000000003E-2</v>
      </c>
    </row>
    <row r="585" spans="2:16">
      <c r="B585" s="890" t="s">
        <v>247</v>
      </c>
      <c r="C585" s="601"/>
      <c r="D585" s="175">
        <f>'12 л. МЕНЮ '!C581</f>
        <v>360</v>
      </c>
      <c r="E585" s="147">
        <f t="shared" ref="E585:P585" si="136">SUM(E581:E584)</f>
        <v>8.84</v>
      </c>
      <c r="F585" s="805">
        <f t="shared" si="136"/>
        <v>7.8049999999999997</v>
      </c>
      <c r="G585" s="778">
        <f t="shared" si="136"/>
        <v>41.362000000000002</v>
      </c>
      <c r="H585" s="778">
        <f t="shared" si="136"/>
        <v>270.41300000000001</v>
      </c>
      <c r="I585" s="805">
        <f t="shared" si="136"/>
        <v>1.74</v>
      </c>
      <c r="J585" s="236">
        <f t="shared" si="136"/>
        <v>0.14400000000000002</v>
      </c>
      <c r="K585" s="805">
        <f t="shared" si="136"/>
        <v>8.6999999999999994E-2</v>
      </c>
      <c r="L585" s="236">
        <f t="shared" si="136"/>
        <v>58.38</v>
      </c>
      <c r="M585" s="789">
        <f t="shared" si="136"/>
        <v>267.47700000000003</v>
      </c>
      <c r="N585" s="789">
        <f t="shared" si="136"/>
        <v>206.852</v>
      </c>
      <c r="O585" s="236">
        <f t="shared" si="136"/>
        <v>34.381999999999998</v>
      </c>
      <c r="P585" s="708">
        <f t="shared" si="136"/>
        <v>0.82500000000000007</v>
      </c>
    </row>
    <row r="586" spans="2:16">
      <c r="B586" s="862"/>
      <c r="C586" s="863" t="s">
        <v>11</v>
      </c>
      <c r="D586" s="1638">
        <v>0.1</v>
      </c>
      <c r="E586" s="976">
        <f t="shared" ref="E586:P586" si="137">(E666/100)*10</f>
        <v>9</v>
      </c>
      <c r="F586" s="878">
        <f t="shared" si="137"/>
        <v>9.2000000000000011</v>
      </c>
      <c r="G586" s="878">
        <f t="shared" si="137"/>
        <v>38.299999999999997</v>
      </c>
      <c r="H586" s="878">
        <f t="shared" si="137"/>
        <v>272</v>
      </c>
      <c r="I586" s="878">
        <f t="shared" si="137"/>
        <v>7</v>
      </c>
      <c r="J586" s="878">
        <f t="shared" si="137"/>
        <v>0.13999999999999999</v>
      </c>
      <c r="K586" s="878">
        <f t="shared" si="137"/>
        <v>0.16</v>
      </c>
      <c r="L586" s="878">
        <f t="shared" si="137"/>
        <v>90</v>
      </c>
      <c r="M586" s="2620">
        <f t="shared" si="137"/>
        <v>120</v>
      </c>
      <c r="N586" s="2620">
        <f t="shared" si="137"/>
        <v>120</v>
      </c>
      <c r="O586" s="1660">
        <f t="shared" si="137"/>
        <v>30</v>
      </c>
      <c r="P586" s="2170">
        <f t="shared" si="137"/>
        <v>1.7999999999999998</v>
      </c>
    </row>
    <row r="587" spans="2:16" ht="15" thickBot="1">
      <c r="B587" s="230"/>
      <c r="C587" s="858" t="s">
        <v>453</v>
      </c>
      <c r="D587" s="900"/>
      <c r="E587" s="881">
        <f t="shared" ref="E587:P587" si="138">(E585*100/E666)-10</f>
        <v>-0.17777777777777715</v>
      </c>
      <c r="F587" s="882">
        <f t="shared" si="138"/>
        <v>-1.5163043478260878</v>
      </c>
      <c r="G587" s="882">
        <f t="shared" si="138"/>
        <v>0.7994778067885111</v>
      </c>
      <c r="H587" s="882">
        <f t="shared" si="138"/>
        <v>-5.8345588235292567E-2</v>
      </c>
      <c r="I587" s="882">
        <f t="shared" si="138"/>
        <v>-7.5142857142857142</v>
      </c>
      <c r="J587" s="882">
        <f t="shared" si="138"/>
        <v>0.28571428571428825</v>
      </c>
      <c r="K587" s="882">
        <f t="shared" si="138"/>
        <v>-4.5625000000000009</v>
      </c>
      <c r="L587" s="882">
        <f t="shared" si="138"/>
        <v>-3.5133333333333336</v>
      </c>
      <c r="M587" s="882">
        <f t="shared" si="138"/>
        <v>12.289750000000005</v>
      </c>
      <c r="N587" s="882">
        <f t="shared" si="138"/>
        <v>7.2376666666666658</v>
      </c>
      <c r="O587" s="882">
        <f t="shared" si="138"/>
        <v>1.4606666666666666</v>
      </c>
      <c r="P587" s="893">
        <f t="shared" si="138"/>
        <v>-5.416666666666667</v>
      </c>
    </row>
    <row r="589" spans="2:16" ht="15" thickBot="1"/>
    <row r="590" spans="2:16">
      <c r="B590" s="706"/>
      <c r="C590" s="36" t="s">
        <v>302</v>
      </c>
      <c r="D590" s="37"/>
      <c r="E590" s="147">
        <f t="shared" ref="E590:P590" si="139">E565+E577</f>
        <v>52.424999999999997</v>
      </c>
      <c r="F590" s="236">
        <f t="shared" si="139"/>
        <v>64.760999999999996</v>
      </c>
      <c r="G590" s="236">
        <f t="shared" si="139"/>
        <v>216.22</v>
      </c>
      <c r="H590" s="236">
        <f t="shared" si="139"/>
        <v>1630.396</v>
      </c>
      <c r="I590" s="236">
        <f t="shared" si="139"/>
        <v>51.325000000000003</v>
      </c>
      <c r="J590" s="236">
        <f t="shared" si="139"/>
        <v>0.8580000000000001</v>
      </c>
      <c r="K590" s="236">
        <f t="shared" si="139"/>
        <v>0.60000000000000009</v>
      </c>
      <c r="L590" s="789">
        <f t="shared" si="139"/>
        <v>1714.088</v>
      </c>
      <c r="M590" s="789">
        <f t="shared" si="139"/>
        <v>406.95360000000005</v>
      </c>
      <c r="N590" s="789">
        <f t="shared" si="139"/>
        <v>730.55</v>
      </c>
      <c r="O590" s="789">
        <f t="shared" si="139"/>
        <v>159.27199999999999</v>
      </c>
      <c r="P590" s="708">
        <f t="shared" si="139"/>
        <v>14.262999999999998</v>
      </c>
    </row>
    <row r="591" spans="2:16">
      <c r="B591" s="420"/>
      <c r="C591" s="754" t="s">
        <v>11</v>
      </c>
      <c r="D591" s="1638">
        <v>0.6</v>
      </c>
      <c r="E591" s="976">
        <f t="shared" ref="E591:P591" si="140">(E666/100)*60</f>
        <v>54</v>
      </c>
      <c r="F591" s="878">
        <f t="shared" si="140"/>
        <v>55.2</v>
      </c>
      <c r="G591" s="878">
        <f t="shared" si="140"/>
        <v>229.8</v>
      </c>
      <c r="H591" s="878">
        <f t="shared" si="140"/>
        <v>1632</v>
      </c>
      <c r="I591" s="878">
        <f t="shared" si="140"/>
        <v>42</v>
      </c>
      <c r="J591" s="878">
        <f t="shared" si="140"/>
        <v>0.83999999999999986</v>
      </c>
      <c r="K591" s="878">
        <f t="shared" si="140"/>
        <v>0.96</v>
      </c>
      <c r="L591" s="1660">
        <f t="shared" si="140"/>
        <v>540</v>
      </c>
      <c r="M591" s="2620">
        <f t="shared" si="140"/>
        <v>720</v>
      </c>
      <c r="N591" s="2620">
        <f t="shared" si="140"/>
        <v>720</v>
      </c>
      <c r="O591" s="2620">
        <f t="shared" si="140"/>
        <v>180</v>
      </c>
      <c r="P591" s="2170">
        <f t="shared" si="140"/>
        <v>10.799999999999999</v>
      </c>
    </row>
    <row r="592" spans="2:16" ht="15" thickBot="1">
      <c r="B592" s="230"/>
      <c r="C592" s="858" t="s">
        <v>453</v>
      </c>
      <c r="D592" s="900"/>
      <c r="E592" s="881">
        <f t="shared" ref="E592:P592" si="141">(E590*100/E666)-60</f>
        <v>-1.75</v>
      </c>
      <c r="F592" s="882">
        <f t="shared" si="141"/>
        <v>10.392391304347825</v>
      </c>
      <c r="G592" s="882">
        <f t="shared" si="141"/>
        <v>-3.5456919060052243</v>
      </c>
      <c r="H592" s="882">
        <f t="shared" si="141"/>
        <v>-5.8970588235290222E-2</v>
      </c>
      <c r="I592" s="882">
        <f t="shared" si="141"/>
        <v>13.321428571428569</v>
      </c>
      <c r="J592" s="882">
        <f t="shared" si="141"/>
        <v>1.2857142857142989</v>
      </c>
      <c r="K592" s="882">
        <f t="shared" si="141"/>
        <v>-22.5</v>
      </c>
      <c r="L592" s="882">
        <f t="shared" si="141"/>
        <v>130.4542222222222</v>
      </c>
      <c r="M592" s="882">
        <f t="shared" si="141"/>
        <v>-26.087199999999996</v>
      </c>
      <c r="N592" s="882">
        <f t="shared" si="141"/>
        <v>0.87916666666666998</v>
      </c>
      <c r="O592" s="882">
        <f t="shared" si="141"/>
        <v>-6.9093333333333362</v>
      </c>
      <c r="P592" s="893">
        <f t="shared" si="141"/>
        <v>19.23888888888888</v>
      </c>
    </row>
    <row r="593" spans="2:16" ht="15" thickBot="1"/>
    <row r="594" spans="2:16">
      <c r="B594" s="706"/>
      <c r="C594" s="36" t="s">
        <v>301</v>
      </c>
      <c r="D594" s="37"/>
      <c r="E594" s="147">
        <f t="shared" ref="E594:P594" si="142">E577+E585</f>
        <v>38.339999999999996</v>
      </c>
      <c r="F594" s="236">
        <f t="shared" si="142"/>
        <v>46.671999999999997</v>
      </c>
      <c r="G594" s="236">
        <f t="shared" si="142"/>
        <v>161.434</v>
      </c>
      <c r="H594" s="236">
        <f t="shared" si="142"/>
        <v>1219.5549999999998</v>
      </c>
      <c r="I594" s="236">
        <f t="shared" si="142"/>
        <v>31.889999999999997</v>
      </c>
      <c r="J594" s="236">
        <f t="shared" si="142"/>
        <v>0.66200000000000003</v>
      </c>
      <c r="K594" s="236">
        <f t="shared" si="142"/>
        <v>0.40300000000000002</v>
      </c>
      <c r="L594" s="236">
        <f t="shared" si="142"/>
        <v>314.26799999999997</v>
      </c>
      <c r="M594" s="789">
        <f t="shared" si="142"/>
        <v>555.67060000000004</v>
      </c>
      <c r="N594" s="789">
        <f t="shared" si="142"/>
        <v>665.96199999999999</v>
      </c>
      <c r="O594" s="789">
        <f t="shared" si="142"/>
        <v>145.88400000000001</v>
      </c>
      <c r="P594" s="708">
        <f t="shared" si="142"/>
        <v>6.9179999999999993</v>
      </c>
    </row>
    <row r="595" spans="2:16">
      <c r="B595" s="420"/>
      <c r="C595" s="754" t="s">
        <v>11</v>
      </c>
      <c r="D595" s="1638">
        <v>0.45</v>
      </c>
      <c r="E595" s="976">
        <f t="shared" ref="E595:P595" si="143">(E666/100)*45</f>
        <v>40.5</v>
      </c>
      <c r="F595" s="878">
        <f t="shared" si="143"/>
        <v>41.4</v>
      </c>
      <c r="G595" s="878">
        <f t="shared" si="143"/>
        <v>172.35</v>
      </c>
      <c r="H595" s="878">
        <f t="shared" si="143"/>
        <v>1224</v>
      </c>
      <c r="I595" s="878">
        <f t="shared" si="143"/>
        <v>31.499999999999996</v>
      </c>
      <c r="J595" s="878">
        <f t="shared" si="143"/>
        <v>0.62999999999999989</v>
      </c>
      <c r="K595" s="878">
        <f t="shared" si="143"/>
        <v>0.72</v>
      </c>
      <c r="L595" s="1660">
        <f t="shared" si="143"/>
        <v>405</v>
      </c>
      <c r="M595" s="2620">
        <f t="shared" si="143"/>
        <v>540</v>
      </c>
      <c r="N595" s="2620">
        <f t="shared" si="143"/>
        <v>540</v>
      </c>
      <c r="O595" s="2620">
        <f t="shared" si="143"/>
        <v>135</v>
      </c>
      <c r="P595" s="2170">
        <f t="shared" si="143"/>
        <v>8.1</v>
      </c>
    </row>
    <row r="596" spans="2:16" ht="15" thickBot="1">
      <c r="B596" s="230"/>
      <c r="C596" s="858" t="s">
        <v>453</v>
      </c>
      <c r="D596" s="900"/>
      <c r="E596" s="881">
        <f t="shared" ref="E596:P596" si="144">(E594*100/E666)-45</f>
        <v>-2.4000000000000057</v>
      </c>
      <c r="F596" s="882">
        <f t="shared" si="144"/>
        <v>5.7304347826086968</v>
      </c>
      <c r="G596" s="882">
        <f t="shared" si="144"/>
        <v>-2.8501305483028716</v>
      </c>
      <c r="H596" s="882">
        <f t="shared" si="144"/>
        <v>-0.16341911764706651</v>
      </c>
      <c r="I596" s="882">
        <f t="shared" si="144"/>
        <v>0.55714285714284983</v>
      </c>
      <c r="J596" s="882">
        <f t="shared" si="144"/>
        <v>2.2857142857142918</v>
      </c>
      <c r="K596" s="882">
        <f t="shared" si="144"/>
        <v>-19.8125</v>
      </c>
      <c r="L596" s="882">
        <f t="shared" si="144"/>
        <v>-10.08133333333334</v>
      </c>
      <c r="M596" s="882">
        <f t="shared" si="144"/>
        <v>1.305883333333334</v>
      </c>
      <c r="N596" s="882">
        <f t="shared" si="144"/>
        <v>10.496833333333328</v>
      </c>
      <c r="O596" s="882">
        <f t="shared" si="144"/>
        <v>3.6280000000000072</v>
      </c>
      <c r="P596" s="893">
        <f t="shared" si="144"/>
        <v>-6.56666666666667</v>
      </c>
    </row>
    <row r="597" spans="2:16" ht="15" thickBot="1"/>
    <row r="598" spans="2:16">
      <c r="B598" s="861" t="s">
        <v>337</v>
      </c>
      <c r="C598" s="36"/>
      <c r="D598" s="37"/>
      <c r="E598" s="152">
        <f t="shared" ref="E598:P598" si="145">E565+E577+E585</f>
        <v>61.265000000000001</v>
      </c>
      <c r="F598" s="94">
        <f t="shared" si="145"/>
        <v>72.566000000000003</v>
      </c>
      <c r="G598" s="94">
        <f t="shared" si="145"/>
        <v>257.58199999999999</v>
      </c>
      <c r="H598" s="876">
        <f t="shared" si="145"/>
        <v>1900.809</v>
      </c>
      <c r="I598" s="94">
        <f t="shared" si="145"/>
        <v>53.065000000000005</v>
      </c>
      <c r="J598" s="876">
        <f t="shared" si="145"/>
        <v>1.0020000000000002</v>
      </c>
      <c r="K598" s="876">
        <f t="shared" si="145"/>
        <v>0.68700000000000006</v>
      </c>
      <c r="L598" s="2193">
        <f t="shared" si="145"/>
        <v>1772.4680000000001</v>
      </c>
      <c r="M598" s="2193">
        <f t="shared" si="145"/>
        <v>674.43060000000014</v>
      </c>
      <c r="N598" s="2383">
        <f t="shared" si="145"/>
        <v>937.40199999999993</v>
      </c>
      <c r="O598" s="2193">
        <f t="shared" si="145"/>
        <v>193.654</v>
      </c>
      <c r="P598" s="237">
        <f t="shared" si="145"/>
        <v>15.087999999999997</v>
      </c>
    </row>
    <row r="599" spans="2:16">
      <c r="B599" s="862"/>
      <c r="C599" s="863" t="s">
        <v>11</v>
      </c>
      <c r="D599" s="1638">
        <v>0.7</v>
      </c>
      <c r="E599" s="976">
        <f t="shared" ref="E599:P599" si="146">(E666/100)*70</f>
        <v>63</v>
      </c>
      <c r="F599" s="878">
        <f t="shared" si="146"/>
        <v>64.400000000000006</v>
      </c>
      <c r="G599" s="878">
        <f t="shared" si="146"/>
        <v>268.10000000000002</v>
      </c>
      <c r="H599" s="878">
        <f t="shared" si="146"/>
        <v>1904</v>
      </c>
      <c r="I599" s="878">
        <f t="shared" si="146"/>
        <v>49</v>
      </c>
      <c r="J599" s="878">
        <f t="shared" si="146"/>
        <v>0.97999999999999987</v>
      </c>
      <c r="K599" s="878">
        <f t="shared" si="146"/>
        <v>1.1200000000000001</v>
      </c>
      <c r="L599" s="1660">
        <f t="shared" si="146"/>
        <v>630</v>
      </c>
      <c r="M599" s="2620">
        <f t="shared" si="146"/>
        <v>840</v>
      </c>
      <c r="N599" s="2620">
        <f t="shared" si="146"/>
        <v>840</v>
      </c>
      <c r="O599" s="2620">
        <f t="shared" si="146"/>
        <v>210</v>
      </c>
      <c r="P599" s="2170">
        <f t="shared" si="146"/>
        <v>12.6</v>
      </c>
    </row>
    <row r="600" spans="2:16" ht="15" thickBot="1">
      <c r="B600" s="230"/>
      <c r="C600" s="858" t="s">
        <v>453</v>
      </c>
      <c r="D600" s="900"/>
      <c r="E600" s="881">
        <f t="shared" ref="E600:P600" si="147">(E598*100/E666)-70</f>
        <v>-1.9277777777777771</v>
      </c>
      <c r="F600" s="882">
        <f t="shared" si="147"/>
        <v>8.8760869565217462</v>
      </c>
      <c r="G600" s="882">
        <f t="shared" si="147"/>
        <v>-2.746214099216715</v>
      </c>
      <c r="H600" s="882">
        <f t="shared" si="147"/>
        <v>-0.11731617647059522</v>
      </c>
      <c r="I600" s="882">
        <f t="shared" si="147"/>
        <v>5.807142857142864</v>
      </c>
      <c r="J600" s="882">
        <f t="shared" si="147"/>
        <v>1.5714285714285836</v>
      </c>
      <c r="K600" s="882">
        <f t="shared" si="147"/>
        <v>-27.0625</v>
      </c>
      <c r="L600" s="882">
        <f t="shared" si="147"/>
        <v>126.94088888888891</v>
      </c>
      <c r="M600" s="882">
        <f t="shared" si="147"/>
        <v>-13.797449999999991</v>
      </c>
      <c r="N600" s="882">
        <f t="shared" si="147"/>
        <v>8.1168333333333322</v>
      </c>
      <c r="O600" s="882">
        <f t="shared" si="147"/>
        <v>-5.4486666666666679</v>
      </c>
      <c r="P600" s="893">
        <f t="shared" si="147"/>
        <v>13.822222222222209</v>
      </c>
    </row>
    <row r="603" spans="2:16">
      <c r="C603" s="756"/>
      <c r="D603" s="10" t="s">
        <v>209</v>
      </c>
      <c r="E603" s="303"/>
    </row>
    <row r="604" spans="2:16">
      <c r="C604" s="11" t="s">
        <v>831</v>
      </c>
      <c r="D604" s="149"/>
      <c r="E604" s="2"/>
      <c r="F604"/>
      <c r="I604"/>
      <c r="J604"/>
      <c r="K604" s="20"/>
      <c r="L604" s="20"/>
      <c r="M604"/>
      <c r="N604"/>
      <c r="O604"/>
      <c r="P604"/>
    </row>
    <row r="605" spans="2:16">
      <c r="B605" s="2812" t="s">
        <v>343</v>
      </c>
      <c r="C605" s="2812"/>
      <c r="D605" s="2812"/>
      <c r="E605" s="2812"/>
      <c r="F605" s="2812"/>
      <c r="G605" s="2812"/>
      <c r="H605" s="2812"/>
      <c r="I605" s="2812"/>
      <c r="J605" s="2812"/>
      <c r="K605" s="2812"/>
      <c r="L605" s="2812"/>
      <c r="M605" s="2812"/>
      <c r="N605" s="2812"/>
      <c r="O605" s="2812"/>
      <c r="P605" s="2812"/>
    </row>
    <row r="606" spans="2:16">
      <c r="C606" s="756" t="s">
        <v>832</v>
      </c>
    </row>
    <row r="607" spans="2:16" ht="21.6" thickBot="1">
      <c r="B607" s="2" t="s">
        <v>920</v>
      </c>
      <c r="C607" s="20"/>
      <c r="D607"/>
      <c r="F607" s="25" t="s">
        <v>840</v>
      </c>
      <c r="I607" s="23" t="s">
        <v>0</v>
      </c>
      <c r="J607"/>
      <c r="K607" s="78" t="s">
        <v>451</v>
      </c>
      <c r="L607" s="20"/>
      <c r="M607" s="20"/>
      <c r="N607" s="26"/>
      <c r="P607" s="120"/>
    </row>
    <row r="608" spans="2:16" ht="15" thickBot="1">
      <c r="B608" s="957" t="s">
        <v>339</v>
      </c>
      <c r="C608" s="986" t="s">
        <v>843</v>
      </c>
      <c r="D608" s="954" t="s">
        <v>178</v>
      </c>
      <c r="E608" s="962" t="s">
        <v>179</v>
      </c>
      <c r="F608" s="357"/>
      <c r="G608" s="357"/>
      <c r="H608" s="33"/>
      <c r="I608" s="574" t="s">
        <v>319</v>
      </c>
      <c r="J608" s="33"/>
      <c r="K608" s="767"/>
      <c r="L608" s="506"/>
      <c r="M608" s="964" t="s">
        <v>355</v>
      </c>
      <c r="N608" s="33"/>
      <c r="O608" s="33"/>
      <c r="P608" s="67"/>
    </row>
    <row r="609" spans="2:16" ht="15" thickBot="1">
      <c r="B609" s="958" t="s">
        <v>321</v>
      </c>
      <c r="C609" s="428"/>
      <c r="D609" s="959" t="s">
        <v>185</v>
      </c>
      <c r="E609" s="614"/>
      <c r="F609" s="961"/>
      <c r="G609" s="2206" t="s">
        <v>844</v>
      </c>
      <c r="H609" s="2105" t="s">
        <v>710</v>
      </c>
      <c r="I609" s="965"/>
      <c r="J609" s="965"/>
      <c r="K609" s="965"/>
      <c r="L609" s="967"/>
      <c r="M609" s="968" t="s">
        <v>354</v>
      </c>
      <c r="N609" s="965"/>
      <c r="O609" s="965"/>
      <c r="P609" s="967"/>
    </row>
    <row r="610" spans="2:16">
      <c r="B610" s="958" t="s">
        <v>330</v>
      </c>
      <c r="C610" s="428" t="s">
        <v>184</v>
      </c>
      <c r="D610" s="714"/>
      <c r="E610" s="959" t="s">
        <v>186</v>
      </c>
      <c r="F610" s="955" t="s">
        <v>56</v>
      </c>
      <c r="G610" s="2206" t="s">
        <v>845</v>
      </c>
      <c r="H610" s="2107" t="s">
        <v>189</v>
      </c>
      <c r="I610" s="614"/>
      <c r="J610" s="2124"/>
      <c r="K610" s="33"/>
      <c r="L610" s="2124"/>
      <c r="M610" s="2125" t="s">
        <v>331</v>
      </c>
      <c r="N610" s="2126" t="s">
        <v>332</v>
      </c>
      <c r="O610" s="2127" t="s">
        <v>333</v>
      </c>
      <c r="P610" s="2128" t="s">
        <v>334</v>
      </c>
    </row>
    <row r="611" spans="2:16" ht="15" thickBot="1">
      <c r="B611" s="56"/>
      <c r="C611" s="757"/>
      <c r="D611" s="466"/>
      <c r="E611" s="960" t="s">
        <v>6</v>
      </c>
      <c r="F611" s="436" t="s">
        <v>7</v>
      </c>
      <c r="G611" s="1924" t="s">
        <v>8</v>
      </c>
      <c r="H611" s="2106" t="s">
        <v>444</v>
      </c>
      <c r="I611" s="2129" t="s">
        <v>322</v>
      </c>
      <c r="J611" s="2130" t="s">
        <v>323</v>
      </c>
      <c r="K611" s="2131" t="s">
        <v>324</v>
      </c>
      <c r="L611" s="2130" t="s">
        <v>325</v>
      </c>
      <c r="M611" s="2132" t="s">
        <v>326</v>
      </c>
      <c r="N611" s="2130" t="s">
        <v>327</v>
      </c>
      <c r="O611" s="2131" t="s">
        <v>328</v>
      </c>
      <c r="P611" s="2133" t="s">
        <v>329</v>
      </c>
    </row>
    <row r="612" spans="2:16">
      <c r="B612" s="84"/>
      <c r="C612" s="573" t="s">
        <v>156</v>
      </c>
      <c r="D612" s="2199"/>
      <c r="E612" s="2202"/>
      <c r="F612" s="493"/>
      <c r="G612" s="493"/>
      <c r="H612" s="2203"/>
      <c r="I612" s="2124"/>
      <c r="J612" s="2124"/>
      <c r="K612" s="2204"/>
      <c r="L612" s="2124"/>
      <c r="M612" s="2124"/>
      <c r="N612" s="2124"/>
      <c r="O612" s="2124"/>
      <c r="P612" s="2205"/>
    </row>
    <row r="613" spans="2:16">
      <c r="B613" s="2145" t="str">
        <f>'12 л. МЕНЮ '!I610</f>
        <v>54-15з/22</v>
      </c>
      <c r="C613" s="246" t="str">
        <f>'12 л. МЕНЮ '!B610</f>
        <v>Икра свекольная</v>
      </c>
      <c r="D613" s="256">
        <f>'12 л. МЕНЮ '!C610</f>
        <v>60</v>
      </c>
      <c r="E613" s="2454">
        <f>'12 л. МЕНЮ '!D610</f>
        <v>1.2749999999999999</v>
      </c>
      <c r="F613" s="2455">
        <f>'12 л. МЕНЮ '!E610</f>
        <v>4.2</v>
      </c>
      <c r="G613" s="2455">
        <f>'12 л. МЕНЮ '!F610</f>
        <v>6.8250000000000002</v>
      </c>
      <c r="H613" s="792">
        <f>'12 л. МЕНЮ '!G610</f>
        <v>71.400000000000006</v>
      </c>
      <c r="I613" s="336">
        <v>4.13</v>
      </c>
      <c r="J613" s="345">
        <v>1.4999999999999999E-2</v>
      </c>
      <c r="K613" s="345">
        <v>0.01</v>
      </c>
      <c r="L613" s="792">
        <v>20.75</v>
      </c>
      <c r="M613" s="1738">
        <v>22.1</v>
      </c>
      <c r="N613" s="1738">
        <v>32.700000000000003</v>
      </c>
      <c r="O613" s="1738">
        <v>16.600000000000001</v>
      </c>
      <c r="P613" s="1738">
        <v>0.93</v>
      </c>
    </row>
    <row r="614" spans="2:16">
      <c r="B614" s="2145" t="str">
        <f>'12 л. МЕНЮ '!I611</f>
        <v>289/17</v>
      </c>
      <c r="C614" s="246" t="str">
        <f>'12 л. МЕНЮ '!B611</f>
        <v>Рагу из птицы</v>
      </c>
      <c r="D614" s="256">
        <f>'12 л. МЕНЮ '!C611</f>
        <v>235</v>
      </c>
      <c r="E614" s="2109">
        <f>'12 л. МЕНЮ '!D611</f>
        <v>19.690000000000001</v>
      </c>
      <c r="F614" s="345">
        <f>'12 л. МЕНЮ '!E611</f>
        <v>17.274000000000001</v>
      </c>
      <c r="G614" s="345">
        <f>'12 л. МЕНЮ '!F611</f>
        <v>8.5399999999999991</v>
      </c>
      <c r="H614" s="792">
        <f>'12 л. МЕНЮ '!G611</f>
        <v>289.42399999999998</v>
      </c>
      <c r="I614" s="2482">
        <v>11.46</v>
      </c>
      <c r="J614" s="2482">
        <v>0.16</v>
      </c>
      <c r="K614" s="2482">
        <v>0.02</v>
      </c>
      <c r="L614" s="934">
        <v>27.55</v>
      </c>
      <c r="M614" s="2492">
        <v>30.29</v>
      </c>
      <c r="N614" s="2493">
        <v>23.29</v>
      </c>
      <c r="O614" s="2492">
        <v>11.09</v>
      </c>
      <c r="P614" s="2492">
        <v>2.87</v>
      </c>
    </row>
    <row r="615" spans="2:16">
      <c r="B615" s="2145" t="str">
        <f>'12 л. МЕНЮ '!I612</f>
        <v>501/ 21</v>
      </c>
      <c r="C615" s="246" t="str">
        <f>'12 л. МЕНЮ '!B612</f>
        <v>Сок фруктовый (яблочный)</v>
      </c>
      <c r="D615" s="256">
        <f>'12 л. МЕНЮ '!C612</f>
        <v>200</v>
      </c>
      <c r="E615" s="2454">
        <f>'12 л. МЕНЮ '!D612</f>
        <v>1</v>
      </c>
      <c r="F615" s="2455">
        <f>'12 л. МЕНЮ '!E612</f>
        <v>0.2</v>
      </c>
      <c r="G615" s="2455">
        <f>'12 л. МЕНЮ '!F612</f>
        <v>20.2</v>
      </c>
      <c r="H615" s="792">
        <f>'12 л. МЕНЮ '!G612</f>
        <v>86</v>
      </c>
      <c r="I615" s="336">
        <v>4</v>
      </c>
      <c r="J615" s="345">
        <v>2.1999999999999999E-2</v>
      </c>
      <c r="K615" s="345">
        <v>2.1999999999999999E-2</v>
      </c>
      <c r="L615" s="578">
        <v>0</v>
      </c>
      <c r="M615" s="234">
        <v>14</v>
      </c>
      <c r="N615" s="234">
        <v>14</v>
      </c>
      <c r="O615" s="234">
        <v>8</v>
      </c>
      <c r="P615" s="234">
        <v>0.28000000000000003</v>
      </c>
    </row>
    <row r="616" spans="2:16">
      <c r="B616" s="2145" t="str">
        <f>'12 л. МЕНЮ '!I613</f>
        <v>Пром.пр.</v>
      </c>
      <c r="C616" s="246" t="str">
        <f>'12 л. МЕНЮ '!B613</f>
        <v>Хлеб пшеничный</v>
      </c>
      <c r="D616" s="256">
        <f>'12 л. МЕНЮ '!C613</f>
        <v>60</v>
      </c>
      <c r="E616" s="2454">
        <f>'12 л. МЕНЮ '!D613</f>
        <v>2.31</v>
      </c>
      <c r="F616" s="2455">
        <f>'12 л. МЕНЮ '!E613</f>
        <v>0.82</v>
      </c>
      <c r="G616" s="2455">
        <f>'12 л. МЕНЮ '!F613</f>
        <v>32.520000000000003</v>
      </c>
      <c r="H616" s="792">
        <f>'12 л. МЕНЮ '!G613</f>
        <v>146.75</v>
      </c>
      <c r="I616" s="234">
        <v>0</v>
      </c>
      <c r="J616" s="914">
        <v>7.1999999999999995E-2</v>
      </c>
      <c r="K616" s="628">
        <v>2.4E-2</v>
      </c>
      <c r="L616" s="782">
        <v>0</v>
      </c>
      <c r="M616" s="342">
        <v>12</v>
      </c>
      <c r="N616" s="234">
        <v>39</v>
      </c>
      <c r="O616" s="234">
        <v>8.4</v>
      </c>
      <c r="P616" s="234">
        <v>6.6000000000000003E-2</v>
      </c>
    </row>
    <row r="617" spans="2:16" ht="15" thickBot="1">
      <c r="B617" s="2580" t="str">
        <f>'12 л. МЕНЮ '!I614</f>
        <v>Пром.пр.</v>
      </c>
      <c r="C617" s="2065" t="str">
        <f>'12 л. МЕНЮ '!B614</f>
        <v>Хлеб ржаной</v>
      </c>
      <c r="D617" s="374">
        <f>'12 л. МЕНЮ '!C614</f>
        <v>40</v>
      </c>
      <c r="E617" s="2454">
        <f>'12 л. МЕНЮ '!D614</f>
        <v>2.2599999999999998</v>
      </c>
      <c r="F617" s="2455">
        <f>'12 л. МЕНЮ '!E614</f>
        <v>0.6</v>
      </c>
      <c r="G617" s="2455">
        <f>'12 л. МЕНЮ '!F614</f>
        <v>16.739999999999998</v>
      </c>
      <c r="H617" s="792">
        <f>'12 л. МЕНЮ '!G614</f>
        <v>81.426000000000002</v>
      </c>
      <c r="I617" s="234">
        <v>0</v>
      </c>
      <c r="J617" s="234">
        <v>0.107</v>
      </c>
      <c r="K617" s="234">
        <v>0.107</v>
      </c>
      <c r="L617" s="587">
        <v>0</v>
      </c>
      <c r="M617" s="342">
        <v>13.2</v>
      </c>
      <c r="N617" s="234">
        <v>93.6</v>
      </c>
      <c r="O617" s="234">
        <v>2.64</v>
      </c>
      <c r="P617" s="234">
        <v>1.7999999999999999E-2</v>
      </c>
    </row>
    <row r="618" spans="2:16">
      <c r="B618" s="462" t="s">
        <v>207</v>
      </c>
      <c r="D618" s="2599">
        <f>'12 л. МЕНЮ '!C615</f>
        <v>595</v>
      </c>
      <c r="E618" s="463">
        <f t="shared" ref="E618:I618" si="148">SUM(E613:E617)</f>
        <v>26.534999999999997</v>
      </c>
      <c r="F618" s="784">
        <f t="shared" si="148"/>
        <v>23.094000000000001</v>
      </c>
      <c r="G618" s="465">
        <f t="shared" si="148"/>
        <v>84.825000000000003</v>
      </c>
      <c r="H618" s="2044">
        <f>SUM(H613:H617)</f>
        <v>675</v>
      </c>
      <c r="I618" s="236">
        <f t="shared" si="148"/>
        <v>19.59</v>
      </c>
      <c r="J618" s="236">
        <f t="shared" ref="J618:N618" si="149">SUM(J613:J617)</f>
        <v>0.37599999999999995</v>
      </c>
      <c r="K618" s="236">
        <f t="shared" si="149"/>
        <v>0.183</v>
      </c>
      <c r="L618" s="236">
        <f t="shared" si="149"/>
        <v>48.3</v>
      </c>
      <c r="M618" s="789">
        <f t="shared" si="149"/>
        <v>91.59</v>
      </c>
      <c r="N618" s="789">
        <f t="shared" si="149"/>
        <v>202.59</v>
      </c>
      <c r="O618" s="789">
        <f>SUM(O613:O617)</f>
        <v>46.73</v>
      </c>
      <c r="P618" s="708">
        <f>SUM(P613:P617)</f>
        <v>4.1639999999999997</v>
      </c>
    </row>
    <row r="619" spans="2:16">
      <c r="B619" s="862"/>
      <c r="C619" s="863" t="s">
        <v>11</v>
      </c>
      <c r="D619" s="1638">
        <v>0.25</v>
      </c>
      <c r="E619" s="978">
        <f t="shared" ref="E619:P619" si="150">(E666/100)*25</f>
        <v>22.5</v>
      </c>
      <c r="F619" s="977">
        <f t="shared" si="150"/>
        <v>23</v>
      </c>
      <c r="G619" s="977">
        <f t="shared" si="150"/>
        <v>95.75</v>
      </c>
      <c r="H619" s="977">
        <f t="shared" si="150"/>
        <v>680</v>
      </c>
      <c r="I619" s="977">
        <f t="shared" si="150"/>
        <v>17.5</v>
      </c>
      <c r="J619" s="977">
        <f t="shared" si="150"/>
        <v>0.35</v>
      </c>
      <c r="K619" s="977">
        <f t="shared" si="150"/>
        <v>0.4</v>
      </c>
      <c r="L619" s="2618">
        <f t="shared" si="150"/>
        <v>225</v>
      </c>
      <c r="M619" s="2619">
        <f t="shared" si="150"/>
        <v>300</v>
      </c>
      <c r="N619" s="2619">
        <f t="shared" si="150"/>
        <v>300</v>
      </c>
      <c r="O619" s="2618">
        <f t="shared" si="150"/>
        <v>75</v>
      </c>
      <c r="P619" s="2617">
        <f t="shared" si="150"/>
        <v>4.5</v>
      </c>
    </row>
    <row r="620" spans="2:16" ht="15" thickBot="1">
      <c r="B620" s="230"/>
      <c r="C620" s="858" t="s">
        <v>453</v>
      </c>
      <c r="D620" s="900"/>
      <c r="E620" s="881">
        <f t="shared" ref="E620:P620" si="151">(E618*100/E666)-25</f>
        <v>4.4833333333333272</v>
      </c>
      <c r="F620" s="882">
        <f t="shared" si="151"/>
        <v>0.10217391304347956</v>
      </c>
      <c r="G620" s="882">
        <f t="shared" si="151"/>
        <v>-2.8524804177545704</v>
      </c>
      <c r="H620" s="882">
        <f t="shared" si="151"/>
        <v>-0.1838235294117645</v>
      </c>
      <c r="I620" s="882">
        <f t="shared" si="151"/>
        <v>2.985714285714284</v>
      </c>
      <c r="J620" s="882">
        <f t="shared" si="151"/>
        <v>1.8571428571428541</v>
      </c>
      <c r="K620" s="882">
        <f t="shared" si="151"/>
        <v>-13.5625</v>
      </c>
      <c r="L620" s="882">
        <f t="shared" si="151"/>
        <v>-19.633333333333333</v>
      </c>
      <c r="M620" s="882">
        <f t="shared" si="151"/>
        <v>-17.3675</v>
      </c>
      <c r="N620" s="882">
        <f t="shared" si="151"/>
        <v>-8.1174999999999997</v>
      </c>
      <c r="O620" s="882">
        <f t="shared" si="151"/>
        <v>-9.4233333333333338</v>
      </c>
      <c r="P620" s="893">
        <f t="shared" si="151"/>
        <v>-1.8666666666666671</v>
      </c>
    </row>
    <row r="621" spans="2:16">
      <c r="B621" s="84"/>
      <c r="C621" s="573" t="s">
        <v>123</v>
      </c>
      <c r="D621" s="53"/>
      <c r="E621" s="2099"/>
      <c r="F621" s="807"/>
      <c r="G621" s="807"/>
      <c r="H621" s="807"/>
      <c r="I621" s="807"/>
      <c r="J621" s="807"/>
      <c r="K621" s="1628"/>
      <c r="L621" s="807"/>
      <c r="M621" s="807"/>
      <c r="N621" s="807"/>
      <c r="O621" s="807"/>
      <c r="P621" s="938"/>
    </row>
    <row r="622" spans="2:16">
      <c r="B622" s="1399" t="str">
        <f>'12 л. МЕНЮ '!I619</f>
        <v>158/21</v>
      </c>
      <c r="C622" s="233" t="str">
        <f>'12 л. МЕНЮ '!B619</f>
        <v>Кукуруза с яйцом и луком</v>
      </c>
      <c r="D622" s="232">
        <f>'12 л. МЕНЮ '!C619</f>
        <v>60</v>
      </c>
      <c r="E622" s="933">
        <f>'12 л. МЕНЮ '!D619</f>
        <v>1.98</v>
      </c>
      <c r="F622" s="931">
        <f>'12 л. МЕНЮ '!E619</f>
        <v>3.84</v>
      </c>
      <c r="G622" s="931">
        <f>'12 л. МЕНЮ '!F619</f>
        <v>1.32</v>
      </c>
      <c r="H622" s="2168">
        <f>'12 л. МЕНЮ '!G619</f>
        <v>48</v>
      </c>
      <c r="I622" s="931">
        <v>3.06</v>
      </c>
      <c r="J622" s="931">
        <v>1.7999999999999999E-2</v>
      </c>
      <c r="K622" s="931">
        <v>3.4000000000000002E-2</v>
      </c>
      <c r="L622" s="931">
        <v>15.12</v>
      </c>
      <c r="M622" s="931">
        <v>14.7</v>
      </c>
      <c r="N622" s="931">
        <v>15.24</v>
      </c>
      <c r="O622" s="931">
        <v>15.24</v>
      </c>
      <c r="P622" s="2382">
        <v>1.242</v>
      </c>
    </row>
    <row r="623" spans="2:16">
      <c r="B623" s="1399" t="str">
        <f>'12 л. МЕНЮ '!I620</f>
        <v>95 / 21</v>
      </c>
      <c r="C623" s="233" t="str">
        <f>'12 л. МЕНЮ '!B620</f>
        <v>Борщ с капустой и картофелем</v>
      </c>
      <c r="D623" s="232">
        <f>'12 л. МЕНЮ '!C620</f>
        <v>250</v>
      </c>
      <c r="E623" s="933">
        <f>'12 л. МЕНЮ '!D620</f>
        <v>1.85</v>
      </c>
      <c r="F623" s="931">
        <f>'12 л. МЕНЮ '!E620</f>
        <v>4.4249999999999998</v>
      </c>
      <c r="G623" s="931">
        <f>'12 л. МЕНЮ '!F620</f>
        <v>6.95</v>
      </c>
      <c r="H623" s="2168">
        <f>'12 л. МЕНЮ '!G620</f>
        <v>75</v>
      </c>
      <c r="I623" s="345">
        <v>8</v>
      </c>
      <c r="J623" s="345">
        <v>0.04</v>
      </c>
      <c r="K623" s="345">
        <v>0.08</v>
      </c>
      <c r="L623" s="782">
        <v>0</v>
      </c>
      <c r="M623" s="351">
        <v>36.75</v>
      </c>
      <c r="N623" s="351">
        <v>49</v>
      </c>
      <c r="O623" s="351">
        <v>23.25</v>
      </c>
      <c r="P623" s="351">
        <v>1.1000000000000001</v>
      </c>
    </row>
    <row r="624" spans="2:16">
      <c r="B624" s="1399" t="str">
        <f>'12 л. МЕНЮ '!I621</f>
        <v>306/21</v>
      </c>
      <c r="C624" s="233" t="str">
        <f>'12 л. МЕНЮ '!B621</f>
        <v>Суфле из рыбы и творога</v>
      </c>
      <c r="D624" s="232">
        <f>'12 л. МЕНЮ '!C621</f>
        <v>120</v>
      </c>
      <c r="E624" s="933">
        <f>'12 л. МЕНЮ '!D621</f>
        <v>16.8</v>
      </c>
      <c r="F624" s="931">
        <f>'12 л. МЕНЮ '!E621</f>
        <v>6.48</v>
      </c>
      <c r="G624" s="931">
        <f>'12 л. МЕНЮ '!F621</f>
        <v>4.5599999999999996</v>
      </c>
      <c r="H624" s="2168">
        <f>'12 л. МЕНЮ '!G621</f>
        <v>145.19999999999999</v>
      </c>
      <c r="I624" s="351">
        <v>0</v>
      </c>
      <c r="J624" s="351">
        <v>7.0000000000000007E-2</v>
      </c>
      <c r="K624" s="351">
        <v>7.0000000000000007E-2</v>
      </c>
      <c r="L624" s="782">
        <v>76.8</v>
      </c>
      <c r="M624" s="2210">
        <v>103.2</v>
      </c>
      <c r="N624" s="351">
        <v>44.2</v>
      </c>
      <c r="O624" s="345">
        <v>19.2</v>
      </c>
      <c r="P624" s="351">
        <v>2.88</v>
      </c>
    </row>
    <row r="625" spans="1:16">
      <c r="B625" s="1399" t="str">
        <f>'12 л. МЕНЮ '!I622</f>
        <v>303/17</v>
      </c>
      <c r="C625" s="233" t="str">
        <f>'12 л. МЕНЮ '!B622</f>
        <v>Каша вязкая ( пшённая )</v>
      </c>
      <c r="D625" s="232">
        <f>'12 л. МЕНЮ '!C622</f>
        <v>180</v>
      </c>
      <c r="E625" s="933">
        <f>'12 л. МЕНЮ '!D622</f>
        <v>2.004</v>
      </c>
      <c r="F625" s="931">
        <f>'12 л. МЕНЮ '!E622</f>
        <v>12.022</v>
      </c>
      <c r="G625" s="931">
        <f>'12 л. МЕНЮ '!F622</f>
        <v>35.11</v>
      </c>
      <c r="H625" s="2168">
        <f>'12 л. МЕНЮ '!G622</f>
        <v>270.88200000000001</v>
      </c>
      <c r="I625" s="336">
        <v>0</v>
      </c>
      <c r="J625" s="335">
        <v>0.01</v>
      </c>
      <c r="K625" s="335">
        <v>7.0000000000000007E-2</v>
      </c>
      <c r="L625" s="782">
        <v>123.98</v>
      </c>
      <c r="M625" s="234">
        <v>20.52</v>
      </c>
      <c r="N625" s="234">
        <v>20.16</v>
      </c>
      <c r="O625" s="336">
        <v>8.65</v>
      </c>
      <c r="P625" s="234">
        <v>0.18</v>
      </c>
    </row>
    <row r="626" spans="1:16">
      <c r="B626" s="1399" t="str">
        <f>'12 л. МЕНЮ '!I623</f>
        <v>465 / 21</v>
      </c>
      <c r="C626" s="233" t="str">
        <f>'12 л. МЕНЮ '!B623</f>
        <v>Кофейный напиток с молоком</v>
      </c>
      <c r="D626" s="232">
        <f>'12 л. МЕНЮ '!C623</f>
        <v>200</v>
      </c>
      <c r="E626" s="2481">
        <f>'12 л. МЕНЮ '!D623</f>
        <v>5.2039999999999997</v>
      </c>
      <c r="F626" s="2482">
        <f>'12 л. МЕНЮ '!E623</f>
        <v>4.7480000000000002</v>
      </c>
      <c r="G626" s="2482">
        <f>'12 л. МЕНЮ '!F623</f>
        <v>17.876999999999999</v>
      </c>
      <c r="H626" s="934">
        <f>'12 л. МЕНЮ '!G623</f>
        <v>135.25</v>
      </c>
      <c r="I626" s="338">
        <v>1.04</v>
      </c>
      <c r="J626" s="336">
        <v>0.06</v>
      </c>
      <c r="K626" s="336">
        <v>0.25</v>
      </c>
      <c r="L626" s="782">
        <v>26.454000000000001</v>
      </c>
      <c r="M626" s="338">
        <v>215.5</v>
      </c>
      <c r="N626" s="336">
        <v>172.8</v>
      </c>
      <c r="O626" s="336">
        <v>34.799999999999997</v>
      </c>
      <c r="P626" s="587">
        <v>0.80900000000000005</v>
      </c>
    </row>
    <row r="627" spans="1:16">
      <c r="B627" s="2145" t="str">
        <f>'12 л. МЕНЮ '!I624</f>
        <v>Пром.пр.</v>
      </c>
      <c r="C627" s="233" t="str">
        <f>'12 л. МЕНЮ '!B624</f>
        <v>Хлеб пшеничный</v>
      </c>
      <c r="D627" s="232">
        <f>'12 л. МЕНЮ '!C624</f>
        <v>70</v>
      </c>
      <c r="E627" s="933">
        <f>'12 л. МЕНЮ '!D624</f>
        <v>2.5030000000000001</v>
      </c>
      <c r="F627" s="931">
        <f>'12 л. МЕНЮ '!E624</f>
        <v>0.89500000000000002</v>
      </c>
      <c r="G627" s="931">
        <f>'12 л. МЕНЮ '!F624</f>
        <v>35.229999999999997</v>
      </c>
      <c r="H627" s="2168">
        <f>'12 л. МЕНЮ '!G624</f>
        <v>158.97900000000001</v>
      </c>
      <c r="I627" s="234">
        <v>0</v>
      </c>
      <c r="J627" s="914">
        <v>8.4000000000000005E-2</v>
      </c>
      <c r="K627" s="628">
        <v>2.8000000000000001E-2</v>
      </c>
      <c r="L627" s="782">
        <v>0</v>
      </c>
      <c r="M627" s="342">
        <v>14</v>
      </c>
      <c r="N627" s="234">
        <v>45.5</v>
      </c>
      <c r="O627" s="234">
        <v>9.8000000000000007</v>
      </c>
      <c r="P627" s="234">
        <v>7.0000000000000007E-2</v>
      </c>
    </row>
    <row r="628" spans="1:16">
      <c r="B628" s="2145" t="str">
        <f>'12 л. МЕНЮ '!I625</f>
        <v>Пром.пр.</v>
      </c>
      <c r="C628" s="233" t="str">
        <f>'12 л. МЕНЮ '!B625</f>
        <v>Хлеб ржаной</v>
      </c>
      <c r="D628" s="232">
        <f>'12 л. МЕНЮ '!C625</f>
        <v>40</v>
      </c>
      <c r="E628" s="933">
        <f>'12 л. МЕНЮ '!D625</f>
        <v>2.2599999999999998</v>
      </c>
      <c r="F628" s="931">
        <f>'12 л. МЕНЮ '!E625</f>
        <v>0.6</v>
      </c>
      <c r="G628" s="931">
        <f>'12 л. МЕНЮ '!F625</f>
        <v>16.739999999999998</v>
      </c>
      <c r="H628" s="2168">
        <f>'12 л. МЕНЮ '!G625</f>
        <v>81.426000000000002</v>
      </c>
      <c r="I628" s="234">
        <v>0</v>
      </c>
      <c r="J628" s="234">
        <v>0.107</v>
      </c>
      <c r="K628" s="234">
        <v>0.107</v>
      </c>
      <c r="L628" s="587">
        <v>0</v>
      </c>
      <c r="M628" s="342">
        <v>13.2</v>
      </c>
      <c r="N628" s="234">
        <v>93.6</v>
      </c>
      <c r="O628" s="234">
        <v>2.64</v>
      </c>
      <c r="P628" s="234">
        <v>1.7999999999999999E-2</v>
      </c>
    </row>
    <row r="629" spans="1:16" ht="15" thickBot="1">
      <c r="B629" s="2169" t="str">
        <f>'12 л. МЕНЮ '!I626</f>
        <v>82/ 21</v>
      </c>
      <c r="C629" s="190" t="str">
        <f>'12 л. МЕНЮ '!B626</f>
        <v>Фрукты свежие (банан)</v>
      </c>
      <c r="D629" s="2601">
        <f>'12 л. МЕНЮ '!C626</f>
        <v>100</v>
      </c>
      <c r="E629" s="933">
        <f>'12 л. МЕНЮ '!D626</f>
        <v>0.34</v>
      </c>
      <c r="F629" s="931">
        <f>'12 л. МЕНЮ '!E626</f>
        <v>0.34</v>
      </c>
      <c r="G629" s="931">
        <f>'12 л. МЕНЮ '!F626</f>
        <v>8.4</v>
      </c>
      <c r="H629" s="2168">
        <f>'12 л. МЕНЮ '!G626</f>
        <v>40.29</v>
      </c>
      <c r="I629" s="2375">
        <v>10</v>
      </c>
      <c r="J629" s="2375">
        <v>0.04</v>
      </c>
      <c r="K629" s="2375">
        <v>0.05</v>
      </c>
      <c r="L629" s="889">
        <v>0</v>
      </c>
      <c r="M629" s="2209">
        <v>8</v>
      </c>
      <c r="N629" s="2209">
        <v>28</v>
      </c>
      <c r="O629" s="2526">
        <v>36.6</v>
      </c>
      <c r="P629" s="2209">
        <v>0.6</v>
      </c>
    </row>
    <row r="630" spans="1:16">
      <c r="B630" s="462" t="s">
        <v>194</v>
      </c>
      <c r="C630" s="808"/>
      <c r="D630" s="2622">
        <f>'12 л. МЕНЮ '!C627</f>
        <v>1020</v>
      </c>
      <c r="E630" s="473">
        <f t="shared" ref="E630:P630" si="152">SUM(E622:E629)</f>
        <v>32.94100000000001</v>
      </c>
      <c r="F630" s="784">
        <f t="shared" si="152"/>
        <v>33.350000000000009</v>
      </c>
      <c r="G630" s="474">
        <f t="shared" si="152"/>
        <v>126.187</v>
      </c>
      <c r="H630" s="2044">
        <f t="shared" si="152"/>
        <v>955.02700000000004</v>
      </c>
      <c r="I630" s="236">
        <f t="shared" si="152"/>
        <v>22.1</v>
      </c>
      <c r="J630" s="236">
        <f t="shared" si="152"/>
        <v>0.42899999999999999</v>
      </c>
      <c r="K630" s="805">
        <f t="shared" si="152"/>
        <v>0.68900000000000006</v>
      </c>
      <c r="L630" s="236">
        <f t="shared" si="152"/>
        <v>242.35400000000001</v>
      </c>
      <c r="M630" s="789">
        <f t="shared" si="152"/>
        <v>425.87</v>
      </c>
      <c r="N630" s="789">
        <f t="shared" si="152"/>
        <v>468.5</v>
      </c>
      <c r="O630" s="789">
        <f t="shared" si="152"/>
        <v>150.18</v>
      </c>
      <c r="P630" s="708">
        <f t="shared" si="152"/>
        <v>6.8989999999999991</v>
      </c>
    </row>
    <row r="631" spans="1:16">
      <c r="A631">
        <v>7</v>
      </c>
      <c r="B631" s="862"/>
      <c r="C631" s="863" t="s">
        <v>11</v>
      </c>
      <c r="D631" s="1638">
        <v>0.35</v>
      </c>
      <c r="E631" s="978">
        <f t="shared" ref="E631:P631" si="153">(E666/100)*35</f>
        <v>31.5</v>
      </c>
      <c r="F631" s="977">
        <f t="shared" si="153"/>
        <v>32.200000000000003</v>
      </c>
      <c r="G631" s="977">
        <f t="shared" si="153"/>
        <v>134.05000000000001</v>
      </c>
      <c r="H631" s="977">
        <f t="shared" si="153"/>
        <v>952</v>
      </c>
      <c r="I631" s="977">
        <f t="shared" si="153"/>
        <v>24.5</v>
      </c>
      <c r="J631" s="977">
        <f t="shared" si="153"/>
        <v>0.48999999999999994</v>
      </c>
      <c r="K631" s="977">
        <f t="shared" si="153"/>
        <v>0.56000000000000005</v>
      </c>
      <c r="L631" s="1660">
        <f t="shared" si="153"/>
        <v>315</v>
      </c>
      <c r="M631" s="2620">
        <f t="shared" si="153"/>
        <v>420</v>
      </c>
      <c r="N631" s="2620">
        <f t="shared" si="153"/>
        <v>420</v>
      </c>
      <c r="O631" s="2620">
        <f t="shared" si="153"/>
        <v>105</v>
      </c>
      <c r="P631" s="2617">
        <f t="shared" si="153"/>
        <v>6.3</v>
      </c>
    </row>
    <row r="632" spans="1:16" ht="15" thickBot="1">
      <c r="B632" s="420"/>
      <c r="C632" s="2569" t="s">
        <v>453</v>
      </c>
      <c r="D632" s="2614"/>
      <c r="E632" s="881">
        <f t="shared" ref="E632:P632" si="154">(E630*100/E666)-35</f>
        <v>1.6011111111111234</v>
      </c>
      <c r="F632" s="882">
        <f t="shared" si="154"/>
        <v>1.2500000000000071</v>
      </c>
      <c r="G632" s="882">
        <f t="shared" si="154"/>
        <v>-2.0530026109660611</v>
      </c>
      <c r="H632" s="882">
        <f t="shared" si="154"/>
        <v>0.11128676470588772</v>
      </c>
      <c r="I632" s="882">
        <f t="shared" si="154"/>
        <v>-3.428571428571427</v>
      </c>
      <c r="J632" s="882">
        <f t="shared" si="154"/>
        <v>-4.3571428571428577</v>
      </c>
      <c r="K632" s="882">
        <f t="shared" si="154"/>
        <v>8.0625</v>
      </c>
      <c r="L632" s="882">
        <f t="shared" si="154"/>
        <v>-8.0717777777777755</v>
      </c>
      <c r="M632" s="882">
        <f t="shared" si="154"/>
        <v>0.48916666666666941</v>
      </c>
      <c r="N632" s="882">
        <f t="shared" si="154"/>
        <v>4.0416666666666643</v>
      </c>
      <c r="O632" s="882">
        <f t="shared" si="154"/>
        <v>15.060000000000002</v>
      </c>
      <c r="P632" s="893">
        <f t="shared" si="154"/>
        <v>3.3277777777777686</v>
      </c>
    </row>
    <row r="633" spans="1:16">
      <c r="B633" s="758"/>
      <c r="C633" s="573" t="s">
        <v>238</v>
      </c>
      <c r="D633" s="53"/>
      <c r="E633" s="2099"/>
      <c r="F633" s="807"/>
      <c r="G633" s="807"/>
      <c r="H633" s="807"/>
      <c r="I633" s="807"/>
      <c r="J633" s="807"/>
      <c r="K633" s="807"/>
      <c r="L633" s="807"/>
      <c r="M633" s="807"/>
      <c r="N633" s="807"/>
      <c r="O633" s="807"/>
      <c r="P633" s="938"/>
    </row>
    <row r="634" spans="1:16">
      <c r="B634" s="2613" t="str">
        <f>'12 л. МЕНЮ '!I631</f>
        <v>ТТК/54-20гн/22</v>
      </c>
      <c r="C634" s="255" t="str">
        <f>'12 л. МЕНЮ '!B631</f>
        <v xml:space="preserve">Чай с яблоком и апельсином </v>
      </c>
      <c r="D634" s="258">
        <f>'12 л. МЕНЮ '!C631</f>
        <v>200</v>
      </c>
      <c r="E634" s="2211">
        <f>'12 л. МЕНЮ '!D631</f>
        <v>0.38300000000000001</v>
      </c>
      <c r="F634" s="2789">
        <f>'12 л. МЕНЮ '!E631</f>
        <v>8.3000000000000004E-2</v>
      </c>
      <c r="G634" s="2211">
        <f>'12 л. МЕНЮ '!F631</f>
        <v>1.7170000000000001</v>
      </c>
      <c r="H634" s="2211">
        <f>'12 л. МЕНЮ '!G631</f>
        <v>8.8000000000000007</v>
      </c>
      <c r="I634" s="345">
        <v>2.8570000000000002</v>
      </c>
      <c r="J634" s="347">
        <v>0</v>
      </c>
      <c r="K634" s="347">
        <v>0.01</v>
      </c>
      <c r="L634" s="871">
        <v>1.113</v>
      </c>
      <c r="M634" s="2508">
        <v>8.8170000000000002</v>
      </c>
      <c r="N634" s="2508">
        <v>10.199999999999999</v>
      </c>
      <c r="O634" s="894">
        <v>5.65</v>
      </c>
      <c r="P634" s="2118">
        <v>0.9</v>
      </c>
    </row>
    <row r="635" spans="1:16">
      <c r="B635" s="2613" t="str">
        <f>'12 л. МЕНЮ '!I632</f>
        <v>ТТК/357 / 21</v>
      </c>
      <c r="C635" s="1641" t="str">
        <f>'12 л. МЕНЮ '!B632</f>
        <v xml:space="preserve">Оладьи из печени </v>
      </c>
      <c r="D635" s="258" t="str">
        <f>'12 л. МЕНЮ '!C632</f>
        <v>100 /20</v>
      </c>
      <c r="E635" s="316">
        <f>'12 л. МЕНЮ '!D632</f>
        <v>9.7189999999999994</v>
      </c>
      <c r="F635" s="347">
        <f>'12 л. МЕНЮ '!E632</f>
        <v>8.9770000000000003</v>
      </c>
      <c r="G635" s="316">
        <f>'12 л. МЕНЮ '!F632</f>
        <v>14.754</v>
      </c>
      <c r="H635" s="347">
        <f>'12 л. МЕНЮ '!G632</f>
        <v>203.40700000000001</v>
      </c>
      <c r="I635" s="348">
        <v>10.788</v>
      </c>
      <c r="J635" s="348">
        <v>1.2E-2</v>
      </c>
      <c r="K635" s="2093">
        <v>0.08</v>
      </c>
      <c r="L635" s="2389">
        <v>63.81</v>
      </c>
      <c r="M635" s="348">
        <v>20</v>
      </c>
      <c r="N635" s="386">
        <v>25.6</v>
      </c>
      <c r="O635" s="347">
        <v>20</v>
      </c>
      <c r="P635" s="2117">
        <v>5.0199999999999996</v>
      </c>
    </row>
    <row r="636" spans="1:16">
      <c r="B636" s="2612"/>
      <c r="C636" s="1944" t="str">
        <f>'12 л. МЕНЮ '!B633</f>
        <v>по -кунцевски и /соус сметанный</v>
      </c>
      <c r="D636" s="376"/>
      <c r="F636" s="799"/>
      <c r="G636" s="965"/>
      <c r="H636" s="2616"/>
      <c r="I636" s="799"/>
      <c r="J636" s="799"/>
      <c r="K636" s="1614"/>
      <c r="L636" s="799"/>
      <c r="M636" s="799"/>
      <c r="N636" s="965"/>
      <c r="O636" s="799"/>
      <c r="P636" s="1614"/>
    </row>
    <row r="637" spans="1:16" ht="15" customHeight="1" thickBot="1">
      <c r="B637" s="2615" t="str">
        <f>'12 л. МЕНЮ '!I634</f>
        <v>Пром.пр.</v>
      </c>
      <c r="C637" s="2137" t="str">
        <f>'12 л. МЕНЮ '!B634</f>
        <v>Хлеб ржаной</v>
      </c>
      <c r="D637" s="2025">
        <f>'12 л. МЕНЮ '!C634</f>
        <v>30</v>
      </c>
      <c r="E637" s="1694">
        <f>'12 л. МЕНЮ '!D634</f>
        <v>1.6950000000000001</v>
      </c>
      <c r="F637" s="348">
        <f>'12 л. МЕНЮ '!E634</f>
        <v>0.45</v>
      </c>
      <c r="G637" s="348">
        <f>'12 л. МЕНЮ '!F634</f>
        <v>12.56</v>
      </c>
      <c r="H637" s="348">
        <f>'12 л. МЕНЮ '!G634</f>
        <v>61.07</v>
      </c>
      <c r="I637" s="347">
        <v>0</v>
      </c>
      <c r="J637" s="347">
        <v>0.08</v>
      </c>
      <c r="K637" s="347">
        <v>0.08</v>
      </c>
      <c r="L637" s="871">
        <v>0</v>
      </c>
      <c r="M637" s="2456">
        <v>9.9</v>
      </c>
      <c r="N637" s="894">
        <v>70</v>
      </c>
      <c r="O637" s="347">
        <v>2</v>
      </c>
      <c r="P637" s="2118">
        <v>0.01</v>
      </c>
    </row>
    <row r="638" spans="1:16">
      <c r="B638" s="462" t="s">
        <v>247</v>
      </c>
      <c r="C638" s="601"/>
      <c r="D638" s="2599">
        <f>'12 л. МЕНЮ '!C635</f>
        <v>350</v>
      </c>
      <c r="E638" s="147">
        <f t="shared" ref="E638:P638" si="155">SUM(E634:E637)</f>
        <v>11.797000000000001</v>
      </c>
      <c r="F638" s="236">
        <f t="shared" si="155"/>
        <v>9.51</v>
      </c>
      <c r="G638" s="778">
        <f t="shared" si="155"/>
        <v>29.030999999999999</v>
      </c>
      <c r="H638" s="778">
        <f t="shared" si="155"/>
        <v>273.27700000000004</v>
      </c>
      <c r="I638" s="236">
        <f t="shared" si="155"/>
        <v>13.645</v>
      </c>
      <c r="J638" s="236">
        <f t="shared" si="155"/>
        <v>9.1999999999999998E-2</v>
      </c>
      <c r="K638" s="236">
        <f t="shared" si="155"/>
        <v>0.16999999999999998</v>
      </c>
      <c r="L638" s="789">
        <f t="shared" si="155"/>
        <v>64.923000000000002</v>
      </c>
      <c r="M638" s="236">
        <f t="shared" si="155"/>
        <v>38.716999999999999</v>
      </c>
      <c r="N638" s="789">
        <f t="shared" si="155"/>
        <v>105.8</v>
      </c>
      <c r="O638" s="236">
        <f t="shared" si="155"/>
        <v>27.65</v>
      </c>
      <c r="P638" s="708">
        <f t="shared" si="155"/>
        <v>5.93</v>
      </c>
    </row>
    <row r="639" spans="1:16">
      <c r="B639" s="862"/>
      <c r="C639" s="863" t="s">
        <v>11</v>
      </c>
      <c r="D639" s="1638">
        <v>0.1</v>
      </c>
      <c r="E639" s="978">
        <f t="shared" ref="E639:P639" si="156">(E666/100)*10</f>
        <v>9</v>
      </c>
      <c r="F639" s="977">
        <f t="shared" si="156"/>
        <v>9.2000000000000011</v>
      </c>
      <c r="G639" s="977">
        <f t="shared" si="156"/>
        <v>38.299999999999997</v>
      </c>
      <c r="H639" s="977">
        <f t="shared" si="156"/>
        <v>272</v>
      </c>
      <c r="I639" s="977">
        <f t="shared" si="156"/>
        <v>7</v>
      </c>
      <c r="J639" s="977">
        <f t="shared" si="156"/>
        <v>0.13999999999999999</v>
      </c>
      <c r="K639" s="977">
        <f t="shared" si="156"/>
        <v>0.16</v>
      </c>
      <c r="L639" s="977">
        <f t="shared" si="156"/>
        <v>90</v>
      </c>
      <c r="M639" s="2620">
        <f t="shared" si="156"/>
        <v>120</v>
      </c>
      <c r="N639" s="2620">
        <f t="shared" si="156"/>
        <v>120</v>
      </c>
      <c r="O639" s="1660">
        <f t="shared" si="156"/>
        <v>30</v>
      </c>
      <c r="P639" s="2617">
        <f t="shared" si="156"/>
        <v>1.7999999999999998</v>
      </c>
    </row>
    <row r="640" spans="1:16" ht="15" thickBot="1">
      <c r="B640" s="230"/>
      <c r="C640" s="858" t="s">
        <v>453</v>
      </c>
      <c r="D640" s="900"/>
      <c r="E640" s="881">
        <f t="shared" ref="E640:P640" si="157">(E638*100/E666)-10</f>
        <v>3.1077777777777786</v>
      </c>
      <c r="F640" s="882">
        <f t="shared" si="157"/>
        <v>0.33695652173913082</v>
      </c>
      <c r="G640" s="882">
        <f t="shared" si="157"/>
        <v>-2.4201044386422979</v>
      </c>
      <c r="H640" s="882">
        <f t="shared" si="157"/>
        <v>4.6948529411766415E-2</v>
      </c>
      <c r="I640" s="882">
        <f t="shared" si="157"/>
        <v>9.4928571428571438</v>
      </c>
      <c r="J640" s="882">
        <f t="shared" si="157"/>
        <v>-3.4285714285714288</v>
      </c>
      <c r="K640" s="882">
        <f t="shared" si="157"/>
        <v>0.625</v>
      </c>
      <c r="L640" s="882">
        <f t="shared" si="157"/>
        <v>-2.7863333333333333</v>
      </c>
      <c r="M640" s="882">
        <f t="shared" si="157"/>
        <v>-6.7735833333333328</v>
      </c>
      <c r="N640" s="882">
        <f t="shared" si="157"/>
        <v>-1.1833333333333336</v>
      </c>
      <c r="O640" s="882">
        <f t="shared" si="157"/>
        <v>-0.78333333333333321</v>
      </c>
      <c r="P640" s="893">
        <f t="shared" si="157"/>
        <v>22.944444444444443</v>
      </c>
    </row>
    <row r="641" spans="2:16">
      <c r="I641" s="852"/>
      <c r="J641" s="852"/>
      <c r="K641" s="852"/>
      <c r="L641" s="852"/>
      <c r="M641" s="852"/>
      <c r="N641" s="852"/>
      <c r="O641" s="852"/>
      <c r="P641" s="852"/>
    </row>
    <row r="642" spans="2:16" ht="15" thickBot="1"/>
    <row r="643" spans="2:16">
      <c r="B643" s="706"/>
      <c r="C643" s="36" t="s">
        <v>302</v>
      </c>
      <c r="D643" s="37"/>
      <c r="E643" s="147">
        <f t="shared" ref="E643:P643" si="158">E618+E630</f>
        <v>59.476000000000006</v>
      </c>
      <c r="F643" s="236">
        <f t="shared" si="158"/>
        <v>56.44400000000001</v>
      </c>
      <c r="G643" s="236">
        <f t="shared" si="158"/>
        <v>211.012</v>
      </c>
      <c r="H643" s="236">
        <f t="shared" si="158"/>
        <v>1630.027</v>
      </c>
      <c r="I643" s="236">
        <f t="shared" si="158"/>
        <v>41.69</v>
      </c>
      <c r="J643" s="236">
        <f t="shared" si="158"/>
        <v>0.80499999999999994</v>
      </c>
      <c r="K643" s="236">
        <f t="shared" si="158"/>
        <v>0.87200000000000011</v>
      </c>
      <c r="L643" s="236">
        <f t="shared" si="158"/>
        <v>290.654</v>
      </c>
      <c r="M643" s="789">
        <f t="shared" si="158"/>
        <v>517.46</v>
      </c>
      <c r="N643" s="789">
        <f t="shared" si="158"/>
        <v>671.09</v>
      </c>
      <c r="O643" s="789">
        <f t="shared" si="158"/>
        <v>196.91</v>
      </c>
      <c r="P643" s="708">
        <f t="shared" si="158"/>
        <v>11.062999999999999</v>
      </c>
    </row>
    <row r="644" spans="2:16">
      <c r="B644" s="420"/>
      <c r="C644" s="754" t="s">
        <v>11</v>
      </c>
      <c r="D644" s="1638">
        <v>0.6</v>
      </c>
      <c r="E644" s="976">
        <f t="shared" ref="E644:P644" si="159">(E666/100)*60</f>
        <v>54</v>
      </c>
      <c r="F644" s="878">
        <f t="shared" si="159"/>
        <v>55.2</v>
      </c>
      <c r="G644" s="878">
        <f t="shared" si="159"/>
        <v>229.8</v>
      </c>
      <c r="H644" s="878">
        <f t="shared" si="159"/>
        <v>1632</v>
      </c>
      <c r="I644" s="878">
        <f t="shared" si="159"/>
        <v>42</v>
      </c>
      <c r="J644" s="878">
        <f t="shared" si="159"/>
        <v>0.83999999999999986</v>
      </c>
      <c r="K644" s="878">
        <f t="shared" si="159"/>
        <v>0.96</v>
      </c>
      <c r="L644" s="1660">
        <f t="shared" si="159"/>
        <v>540</v>
      </c>
      <c r="M644" s="2620">
        <f t="shared" si="159"/>
        <v>720</v>
      </c>
      <c r="N644" s="2620">
        <f t="shared" si="159"/>
        <v>720</v>
      </c>
      <c r="O644" s="2620">
        <f t="shared" si="159"/>
        <v>180</v>
      </c>
      <c r="P644" s="2170">
        <f t="shared" si="159"/>
        <v>10.799999999999999</v>
      </c>
    </row>
    <row r="645" spans="2:16" ht="15" thickBot="1">
      <c r="B645" s="230"/>
      <c r="C645" s="858" t="s">
        <v>453</v>
      </c>
      <c r="D645" s="900"/>
      <c r="E645" s="881">
        <f t="shared" ref="E645:P645" si="160">(E643*100/E666)-60</f>
        <v>6.0844444444444434</v>
      </c>
      <c r="F645" s="882">
        <f t="shared" si="160"/>
        <v>1.3521739130434867</v>
      </c>
      <c r="G645" s="882">
        <f t="shared" si="160"/>
        <v>-4.9054830287206244</v>
      </c>
      <c r="H645" s="882">
        <f t="shared" si="160"/>
        <v>-7.253676470588033E-2</v>
      </c>
      <c r="I645" s="882">
        <f t="shared" si="160"/>
        <v>-0.44285714285714306</v>
      </c>
      <c r="J645" s="882">
        <f t="shared" si="160"/>
        <v>-2.4999999999999929</v>
      </c>
      <c r="K645" s="882">
        <f t="shared" si="160"/>
        <v>-5.4999999999999929</v>
      </c>
      <c r="L645" s="882">
        <f t="shared" si="160"/>
        <v>-27.705111111111108</v>
      </c>
      <c r="M645" s="882">
        <f t="shared" si="160"/>
        <v>-16.87833333333333</v>
      </c>
      <c r="N645" s="882">
        <f t="shared" si="160"/>
        <v>-4.0758333333333354</v>
      </c>
      <c r="O645" s="882">
        <f t="shared" si="160"/>
        <v>5.6366666666666703</v>
      </c>
      <c r="P645" s="893">
        <f t="shared" si="160"/>
        <v>1.4611111111111086</v>
      </c>
    </row>
    <row r="646" spans="2:16" ht="15" thickBot="1"/>
    <row r="647" spans="2:16">
      <c r="B647" s="706"/>
      <c r="C647" s="36" t="s">
        <v>301</v>
      </c>
      <c r="D647" s="37"/>
      <c r="E647" s="147">
        <f t="shared" ref="E647:P647" si="161">E630+E638</f>
        <v>44.738000000000014</v>
      </c>
      <c r="F647" s="236">
        <f t="shared" si="161"/>
        <v>42.860000000000007</v>
      </c>
      <c r="G647" s="236">
        <f t="shared" si="161"/>
        <v>155.21799999999999</v>
      </c>
      <c r="H647" s="236">
        <f t="shared" si="161"/>
        <v>1228.3040000000001</v>
      </c>
      <c r="I647" s="236">
        <f t="shared" si="161"/>
        <v>35.745000000000005</v>
      </c>
      <c r="J647" s="236">
        <f t="shared" si="161"/>
        <v>0.52100000000000002</v>
      </c>
      <c r="K647" s="236">
        <f t="shared" si="161"/>
        <v>0.85899999999999999</v>
      </c>
      <c r="L647" s="789">
        <f t="shared" si="161"/>
        <v>307.27700000000004</v>
      </c>
      <c r="M647" s="789">
        <f t="shared" si="161"/>
        <v>464.58699999999999</v>
      </c>
      <c r="N647" s="789">
        <f t="shared" si="161"/>
        <v>574.29999999999995</v>
      </c>
      <c r="O647" s="789">
        <f t="shared" si="161"/>
        <v>177.83</v>
      </c>
      <c r="P647" s="708">
        <f t="shared" si="161"/>
        <v>12.828999999999999</v>
      </c>
    </row>
    <row r="648" spans="2:16">
      <c r="B648" s="420"/>
      <c r="C648" s="754" t="s">
        <v>11</v>
      </c>
      <c r="D648" s="1638">
        <v>0.45</v>
      </c>
      <c r="E648" s="976">
        <f t="shared" ref="E648:P648" si="162">(E666/100)*45</f>
        <v>40.5</v>
      </c>
      <c r="F648" s="878">
        <f t="shared" si="162"/>
        <v>41.4</v>
      </c>
      <c r="G648" s="878">
        <f t="shared" si="162"/>
        <v>172.35</v>
      </c>
      <c r="H648" s="878">
        <f t="shared" si="162"/>
        <v>1224</v>
      </c>
      <c r="I648" s="878">
        <f t="shared" si="162"/>
        <v>31.499999999999996</v>
      </c>
      <c r="J648" s="878">
        <f t="shared" si="162"/>
        <v>0.62999999999999989</v>
      </c>
      <c r="K648" s="878">
        <f t="shared" si="162"/>
        <v>0.72</v>
      </c>
      <c r="L648" s="1660">
        <f t="shared" si="162"/>
        <v>405</v>
      </c>
      <c r="M648" s="2620">
        <f t="shared" si="162"/>
        <v>540</v>
      </c>
      <c r="N648" s="2620">
        <f t="shared" si="162"/>
        <v>540</v>
      </c>
      <c r="O648" s="2620">
        <f t="shared" si="162"/>
        <v>135</v>
      </c>
      <c r="P648" s="2170">
        <f t="shared" si="162"/>
        <v>8.1</v>
      </c>
    </row>
    <row r="649" spans="2:16" ht="15" thickBot="1">
      <c r="B649" s="230"/>
      <c r="C649" s="858" t="s">
        <v>453</v>
      </c>
      <c r="D649" s="900"/>
      <c r="E649" s="881">
        <f t="shared" ref="E649:P649" si="163">(E647*100/E666)-45</f>
        <v>4.7088888888889002</v>
      </c>
      <c r="F649" s="882">
        <f t="shared" si="163"/>
        <v>1.5869565217391397</v>
      </c>
      <c r="G649" s="882">
        <f t="shared" si="163"/>
        <v>-4.4731070496083589</v>
      </c>
      <c r="H649" s="882">
        <f t="shared" si="163"/>
        <v>0.15823529411765236</v>
      </c>
      <c r="I649" s="882">
        <f t="shared" si="163"/>
        <v>6.0642857142857238</v>
      </c>
      <c r="J649" s="882">
        <f t="shared" si="163"/>
        <v>-7.7857142857142847</v>
      </c>
      <c r="K649" s="882">
        <f t="shared" si="163"/>
        <v>8.6875</v>
      </c>
      <c r="L649" s="882">
        <f t="shared" si="163"/>
        <v>-10.858111111111107</v>
      </c>
      <c r="M649" s="882">
        <f t="shared" si="163"/>
        <v>-6.2844166666666723</v>
      </c>
      <c r="N649" s="882">
        <f t="shared" si="163"/>
        <v>2.8583333333333272</v>
      </c>
      <c r="O649" s="882">
        <f t="shared" si="163"/>
        <v>14.276666666666664</v>
      </c>
      <c r="P649" s="893">
        <f t="shared" si="163"/>
        <v>26.272222222222211</v>
      </c>
    </row>
    <row r="650" spans="2:16" ht="15" thickBot="1"/>
    <row r="651" spans="2:16">
      <c r="B651" s="861" t="s">
        <v>337</v>
      </c>
      <c r="C651" s="67"/>
      <c r="D651" s="37"/>
      <c r="E651" s="811">
        <f t="shared" ref="E651:P651" si="164">E618+E630+E638</f>
        <v>71.27300000000001</v>
      </c>
      <c r="F651" s="812">
        <f t="shared" si="164"/>
        <v>65.954000000000008</v>
      </c>
      <c r="G651" s="812">
        <f t="shared" si="164"/>
        <v>240.04300000000001</v>
      </c>
      <c r="H651" s="812">
        <f t="shared" si="164"/>
        <v>1903.3040000000001</v>
      </c>
      <c r="I651" s="812">
        <f t="shared" si="164"/>
        <v>55.334999999999994</v>
      </c>
      <c r="J651" s="812">
        <f t="shared" si="164"/>
        <v>0.89699999999999991</v>
      </c>
      <c r="K651" s="812">
        <f t="shared" si="164"/>
        <v>1.042</v>
      </c>
      <c r="L651" s="2193">
        <f t="shared" si="164"/>
        <v>355.577</v>
      </c>
      <c r="M651" s="2193">
        <f t="shared" si="164"/>
        <v>556.17700000000002</v>
      </c>
      <c r="N651" s="2381">
        <f t="shared" si="164"/>
        <v>776.89</v>
      </c>
      <c r="O651" s="2193">
        <f t="shared" si="164"/>
        <v>224.56</v>
      </c>
      <c r="P651" s="898">
        <f t="shared" si="164"/>
        <v>16.992999999999999</v>
      </c>
    </row>
    <row r="652" spans="2:16" ht="13.5" customHeight="1">
      <c r="B652" s="862"/>
      <c r="C652" s="863" t="s">
        <v>11</v>
      </c>
      <c r="D652" s="1638">
        <v>0.7</v>
      </c>
      <c r="E652" s="976">
        <f t="shared" ref="E652:P652" si="165">(E666/100)*70</f>
        <v>63</v>
      </c>
      <c r="F652" s="878">
        <f t="shared" si="165"/>
        <v>64.400000000000006</v>
      </c>
      <c r="G652" s="878">
        <f t="shared" si="165"/>
        <v>268.10000000000002</v>
      </c>
      <c r="H652" s="878">
        <f t="shared" si="165"/>
        <v>1904</v>
      </c>
      <c r="I652" s="878">
        <f t="shared" si="165"/>
        <v>49</v>
      </c>
      <c r="J652" s="878">
        <f t="shared" si="165"/>
        <v>0.97999999999999987</v>
      </c>
      <c r="K652" s="878">
        <f t="shared" si="165"/>
        <v>1.1200000000000001</v>
      </c>
      <c r="L652" s="1660">
        <f t="shared" si="165"/>
        <v>630</v>
      </c>
      <c r="M652" s="2620">
        <f t="shared" si="165"/>
        <v>840</v>
      </c>
      <c r="N652" s="2620">
        <f t="shared" si="165"/>
        <v>840</v>
      </c>
      <c r="O652" s="2620">
        <f t="shared" si="165"/>
        <v>210</v>
      </c>
      <c r="P652" s="2170">
        <f t="shared" si="165"/>
        <v>12.6</v>
      </c>
    </row>
    <row r="653" spans="2:16" ht="12" customHeight="1" thickBot="1">
      <c r="B653" s="230"/>
      <c r="C653" s="858" t="s">
        <v>453</v>
      </c>
      <c r="D653" s="900"/>
      <c r="E653" s="881">
        <f t="shared" ref="E653:P653" si="166">(E651*100/E666)-70</f>
        <v>9.1922222222222274</v>
      </c>
      <c r="F653" s="882">
        <f t="shared" si="166"/>
        <v>1.6891304347826122</v>
      </c>
      <c r="G653" s="882">
        <f t="shared" si="166"/>
        <v>-7.3255874673629293</v>
      </c>
      <c r="H653" s="882">
        <f t="shared" si="166"/>
        <v>-2.5588235294108586E-2</v>
      </c>
      <c r="I653" s="882">
        <f t="shared" si="166"/>
        <v>9.0499999999999829</v>
      </c>
      <c r="J653" s="882">
        <f t="shared" si="166"/>
        <v>-5.9285714285714306</v>
      </c>
      <c r="K653" s="882">
        <f t="shared" si="166"/>
        <v>-4.875</v>
      </c>
      <c r="L653" s="882">
        <f t="shared" si="166"/>
        <v>-30.491444444444447</v>
      </c>
      <c r="M653" s="882">
        <f t="shared" si="166"/>
        <v>-23.651916666666665</v>
      </c>
      <c r="N653" s="882">
        <f t="shared" si="166"/>
        <v>-5.2591666666666725</v>
      </c>
      <c r="O653" s="882">
        <f t="shared" si="166"/>
        <v>4.8533333333333388</v>
      </c>
      <c r="P653" s="893">
        <f t="shared" si="166"/>
        <v>24.405555555555551</v>
      </c>
    </row>
    <row r="654" spans="2:16" ht="11.25" customHeight="1"/>
    <row r="655" spans="2:16" ht="13.5" customHeight="1"/>
    <row r="656" spans="2:16" ht="13.5" customHeight="1"/>
    <row r="657" spans="2:16" ht="13.5" customHeight="1"/>
    <row r="658" spans="2:16">
      <c r="C658" s="756"/>
      <c r="D658" s="10" t="s">
        <v>209</v>
      </c>
      <c r="E658" s="303"/>
    </row>
    <row r="659" spans="2:16" ht="13.5" customHeight="1">
      <c r="C659" s="11" t="s">
        <v>831</v>
      </c>
      <c r="D659" s="149"/>
      <c r="E659" s="2"/>
      <c r="F659"/>
      <c r="I659"/>
      <c r="J659"/>
      <c r="K659" s="20"/>
      <c r="L659" s="20"/>
      <c r="M659"/>
      <c r="N659"/>
      <c r="O659"/>
      <c r="P659"/>
    </row>
    <row r="660" spans="2:16" ht="12" customHeight="1">
      <c r="C660" s="19" t="s">
        <v>343</v>
      </c>
      <c r="I660" s="310" t="s">
        <v>360</v>
      </c>
      <c r="N660" s="5"/>
    </row>
    <row r="661" spans="2:16">
      <c r="C661" s="756" t="s">
        <v>832</v>
      </c>
    </row>
    <row r="662" spans="2:16" ht="21.6" thickBot="1">
      <c r="B662" s="2" t="s">
        <v>920</v>
      </c>
      <c r="C662" s="20"/>
      <c r="D662"/>
      <c r="F662" s="25" t="s">
        <v>846</v>
      </c>
      <c r="I662" s="23" t="s">
        <v>0</v>
      </c>
      <c r="J662"/>
      <c r="K662" s="78" t="s">
        <v>451</v>
      </c>
      <c r="L662" s="20"/>
      <c r="M662" s="20"/>
      <c r="N662" s="26"/>
      <c r="P662" s="120"/>
    </row>
    <row r="663" spans="2:16" ht="15" thickBot="1">
      <c r="B663" s="81" t="s">
        <v>914</v>
      </c>
      <c r="C663" s="57"/>
      <c r="D663" s="504"/>
      <c r="E663" s="982" t="s">
        <v>848</v>
      </c>
      <c r="F663" s="357"/>
      <c r="G663" s="357"/>
      <c r="H663" s="2105" t="s">
        <v>710</v>
      </c>
      <c r="I663" s="574" t="s">
        <v>319</v>
      </c>
      <c r="J663" s="2175"/>
      <c r="K663" s="2175"/>
      <c r="L663" s="2176"/>
      <c r="M663" s="766" t="s">
        <v>320</v>
      </c>
      <c r="N663" s="33"/>
      <c r="O663" s="767"/>
      <c r="P663" s="506"/>
    </row>
    <row r="664" spans="2:16" ht="16.5" customHeight="1">
      <c r="B664" s="60"/>
      <c r="C664" s="846" t="s">
        <v>294</v>
      </c>
      <c r="D664" s="507"/>
      <c r="E664" s="971" t="s">
        <v>186</v>
      </c>
      <c r="F664" s="971" t="s">
        <v>56</v>
      </c>
      <c r="G664" s="2173" t="s">
        <v>57</v>
      </c>
      <c r="H664" s="2174" t="s">
        <v>189</v>
      </c>
      <c r="I664" s="614"/>
      <c r="J664" s="2124"/>
      <c r="K664" s="33"/>
      <c r="L664" s="2124"/>
      <c r="M664" s="2177" t="s">
        <v>331</v>
      </c>
      <c r="N664" s="2178" t="s">
        <v>332</v>
      </c>
      <c r="O664" s="2177" t="s">
        <v>333</v>
      </c>
      <c r="P664" s="2179" t="s">
        <v>334</v>
      </c>
    </row>
    <row r="665" spans="2:16" ht="17.25" customHeight="1" thickBot="1">
      <c r="B665" s="56"/>
      <c r="C665" s="612" t="s">
        <v>847</v>
      </c>
      <c r="D665" s="476"/>
      <c r="E665" s="436" t="s">
        <v>6</v>
      </c>
      <c r="F665" s="436" t="s">
        <v>7</v>
      </c>
      <c r="G665" s="436" t="s">
        <v>8</v>
      </c>
      <c r="H665" s="2129" t="s">
        <v>444</v>
      </c>
      <c r="I665" s="960" t="s">
        <v>322</v>
      </c>
      <c r="J665" s="2180" t="s">
        <v>323</v>
      </c>
      <c r="K665" s="1924" t="s">
        <v>324</v>
      </c>
      <c r="L665" s="2130" t="s">
        <v>325</v>
      </c>
      <c r="M665" s="2131" t="s">
        <v>326</v>
      </c>
      <c r="N665" s="2130" t="s">
        <v>327</v>
      </c>
      <c r="O665" s="2131" t="s">
        <v>328</v>
      </c>
      <c r="P665" s="2133" t="s">
        <v>329</v>
      </c>
    </row>
    <row r="666" spans="2:16">
      <c r="B666" s="60"/>
      <c r="C666" s="815" t="s">
        <v>106</v>
      </c>
      <c r="D666" s="816">
        <v>1</v>
      </c>
      <c r="E666" s="382">
        <v>90</v>
      </c>
      <c r="F666" s="58">
        <v>92</v>
      </c>
      <c r="G666" s="59">
        <v>383</v>
      </c>
      <c r="H666" s="972">
        <v>2720</v>
      </c>
      <c r="I666" s="2186">
        <v>70</v>
      </c>
      <c r="J666" s="58">
        <v>1.4</v>
      </c>
      <c r="K666" s="58">
        <v>1.6</v>
      </c>
      <c r="L666" s="59">
        <v>900</v>
      </c>
      <c r="M666" s="817">
        <v>1200</v>
      </c>
      <c r="N666" s="817">
        <v>1200</v>
      </c>
      <c r="O666" s="817">
        <v>300</v>
      </c>
      <c r="P666" s="818">
        <v>18</v>
      </c>
    </row>
    <row r="667" spans="2:16" ht="12.75" customHeight="1">
      <c r="B667" s="174"/>
      <c r="C667" s="153" t="s">
        <v>118</v>
      </c>
      <c r="D667" s="516"/>
      <c r="E667" s="580"/>
      <c r="F667" s="383"/>
      <c r="G667" s="383"/>
      <c r="H667" s="383"/>
      <c r="I667" s="383"/>
      <c r="J667" s="383"/>
      <c r="K667" s="383"/>
      <c r="L667" s="383"/>
      <c r="M667" s="383"/>
      <c r="N667" s="383"/>
      <c r="O667" s="383"/>
      <c r="P667" s="581"/>
    </row>
    <row r="668" spans="2:16" ht="12.75" customHeight="1">
      <c r="B668" s="819" t="s">
        <v>336</v>
      </c>
      <c r="C668" s="518" t="s">
        <v>292</v>
      </c>
      <c r="D668" s="355">
        <v>0.25</v>
      </c>
      <c r="E668" s="838">
        <f t="shared" ref="E668:P668" si="167">(E666/100)*25</f>
        <v>22.5</v>
      </c>
      <c r="F668" s="839">
        <f t="shared" si="167"/>
        <v>23</v>
      </c>
      <c r="G668" s="839">
        <f t="shared" si="167"/>
        <v>95.75</v>
      </c>
      <c r="H668" s="839">
        <f t="shared" si="167"/>
        <v>680</v>
      </c>
      <c r="I668" s="839">
        <f t="shared" si="167"/>
        <v>17.5</v>
      </c>
      <c r="J668" s="839">
        <f t="shared" si="167"/>
        <v>0.35</v>
      </c>
      <c r="K668" s="839">
        <f t="shared" si="167"/>
        <v>0.4</v>
      </c>
      <c r="L668" s="839">
        <f t="shared" si="167"/>
        <v>225</v>
      </c>
      <c r="M668" s="984">
        <f t="shared" si="167"/>
        <v>300</v>
      </c>
      <c r="N668" s="984">
        <f t="shared" si="167"/>
        <v>300</v>
      </c>
      <c r="O668" s="839">
        <f t="shared" si="167"/>
        <v>75</v>
      </c>
      <c r="P668" s="840">
        <f t="shared" si="167"/>
        <v>4.5</v>
      </c>
    </row>
    <row r="669" spans="2:16" ht="14.25" customHeight="1">
      <c r="B669" s="909"/>
      <c r="C669" s="910" t="s">
        <v>251</v>
      </c>
      <c r="D669" s="911"/>
      <c r="E669" s="1667">
        <f t="shared" ref="E669:P669" si="168">(E401+E454+E510+E565+E618)/5</f>
        <v>22.499999999999996</v>
      </c>
      <c r="F669" s="1668">
        <f t="shared" si="168"/>
        <v>23</v>
      </c>
      <c r="G669" s="1668">
        <f t="shared" si="168"/>
        <v>95.749999999999986</v>
      </c>
      <c r="H669" s="1668">
        <f t="shared" si="168"/>
        <v>680</v>
      </c>
      <c r="I669" s="1668">
        <f t="shared" si="168"/>
        <v>19.508000000000003</v>
      </c>
      <c r="J669" s="1668">
        <f t="shared" si="168"/>
        <v>0.34203</v>
      </c>
      <c r="K669" s="1668">
        <f t="shared" si="168"/>
        <v>0.34863000000000005</v>
      </c>
      <c r="L669" s="1668">
        <f t="shared" si="168"/>
        <v>363.31</v>
      </c>
      <c r="M669" s="2181">
        <f t="shared" si="168"/>
        <v>247.19979999999995</v>
      </c>
      <c r="N669" s="2181">
        <f t="shared" si="168"/>
        <v>249.08748</v>
      </c>
      <c r="O669" s="1668">
        <f t="shared" si="168"/>
        <v>49.090519999999998</v>
      </c>
      <c r="P669" s="1669">
        <f t="shared" si="168"/>
        <v>4.5068000000000001</v>
      </c>
    </row>
    <row r="670" spans="2:16" ht="15" thickBot="1">
      <c r="B670" s="230"/>
      <c r="C670" s="858" t="s">
        <v>453</v>
      </c>
      <c r="D670" s="900"/>
      <c r="E670" s="881">
        <f t="shared" ref="E670:P670" si="169">(E669*100/E666)-25</f>
        <v>0</v>
      </c>
      <c r="F670" s="882">
        <f t="shared" si="169"/>
        <v>0</v>
      </c>
      <c r="G670" s="882">
        <f t="shared" si="169"/>
        <v>0</v>
      </c>
      <c r="H670" s="882">
        <f t="shared" si="169"/>
        <v>0</v>
      </c>
      <c r="I670" s="882">
        <f t="shared" si="169"/>
        <v>2.8685714285714319</v>
      </c>
      <c r="J670" s="882">
        <f t="shared" si="169"/>
        <v>-0.56928571428571217</v>
      </c>
      <c r="K670" s="882">
        <f t="shared" si="169"/>
        <v>-3.2106249999999967</v>
      </c>
      <c r="L670" s="882">
        <f t="shared" si="169"/>
        <v>15.367777777777775</v>
      </c>
      <c r="M670" s="882">
        <f t="shared" si="169"/>
        <v>-4.4000166666666694</v>
      </c>
      <c r="N670" s="882">
        <f t="shared" si="169"/>
        <v>-4.2427099999999989</v>
      </c>
      <c r="O670" s="882">
        <f t="shared" si="169"/>
        <v>-8.636493333333334</v>
      </c>
      <c r="P670" s="893">
        <f t="shared" si="169"/>
        <v>3.7777777777776578E-2</v>
      </c>
    </row>
    <row r="671" spans="2:16" ht="14.25" customHeight="1" thickBot="1"/>
    <row r="672" spans="2:16" ht="15" thickBot="1">
      <c r="B672" s="81" t="s">
        <v>914</v>
      </c>
      <c r="C672" s="57"/>
      <c r="D672" s="504"/>
      <c r="E672" s="982" t="s">
        <v>848</v>
      </c>
      <c r="F672" s="357"/>
      <c r="G672" s="357"/>
      <c r="H672" s="2105" t="s">
        <v>710</v>
      </c>
      <c r="I672" s="574" t="s">
        <v>319</v>
      </c>
      <c r="J672" s="2175"/>
      <c r="K672" s="2175"/>
      <c r="L672" s="2176"/>
      <c r="M672" s="766" t="s">
        <v>320</v>
      </c>
      <c r="N672" s="33"/>
      <c r="O672" s="767"/>
      <c r="P672" s="506"/>
    </row>
    <row r="673" spans="2:16" ht="12.75" customHeight="1">
      <c r="B673" s="60"/>
      <c r="C673" s="813" t="s">
        <v>295</v>
      </c>
      <c r="D673" s="507"/>
      <c r="E673" s="971" t="s">
        <v>186</v>
      </c>
      <c r="F673" s="971" t="s">
        <v>56</v>
      </c>
      <c r="G673" s="2173" t="s">
        <v>57</v>
      </c>
      <c r="H673" s="2174" t="s">
        <v>189</v>
      </c>
      <c r="I673" s="614"/>
      <c r="J673" s="2124"/>
      <c r="K673" s="33"/>
      <c r="L673" s="2124"/>
      <c r="M673" s="2177" t="s">
        <v>331</v>
      </c>
      <c r="N673" s="2178" t="s">
        <v>332</v>
      </c>
      <c r="O673" s="2177" t="s">
        <v>333</v>
      </c>
      <c r="P673" s="2179" t="s">
        <v>334</v>
      </c>
    </row>
    <row r="674" spans="2:16" ht="10.5" customHeight="1" thickBot="1">
      <c r="B674" s="56"/>
      <c r="C674" s="524" t="s">
        <v>305</v>
      </c>
      <c r="D674" s="476"/>
      <c r="E674" s="713" t="s">
        <v>6</v>
      </c>
      <c r="F674" s="713" t="s">
        <v>7</v>
      </c>
      <c r="G674" s="713" t="s">
        <v>8</v>
      </c>
      <c r="H674" s="2215" t="s">
        <v>444</v>
      </c>
      <c r="I674" s="768" t="s">
        <v>322</v>
      </c>
      <c r="J674" s="769" t="s">
        <v>323</v>
      </c>
      <c r="K674" s="597" t="s">
        <v>324</v>
      </c>
      <c r="L674" s="770" t="s">
        <v>325</v>
      </c>
      <c r="M674" s="963" t="s">
        <v>326</v>
      </c>
      <c r="N674" s="770" t="s">
        <v>327</v>
      </c>
      <c r="O674" s="963" t="s">
        <v>328</v>
      </c>
      <c r="P674" s="974" t="s">
        <v>329</v>
      </c>
    </row>
    <row r="675" spans="2:16">
      <c r="B675" s="60"/>
      <c r="C675" s="815" t="s">
        <v>106</v>
      </c>
      <c r="D675" s="816">
        <v>1</v>
      </c>
      <c r="E675" s="382">
        <v>90</v>
      </c>
      <c r="F675" s="58">
        <v>92</v>
      </c>
      <c r="G675" s="59">
        <v>383</v>
      </c>
      <c r="H675" s="972">
        <v>2720</v>
      </c>
      <c r="I675" s="2186">
        <v>70</v>
      </c>
      <c r="J675" s="58">
        <v>1.4</v>
      </c>
      <c r="K675" s="58">
        <v>1.6</v>
      </c>
      <c r="L675" s="59">
        <v>900</v>
      </c>
      <c r="M675" s="817">
        <v>1200</v>
      </c>
      <c r="N675" s="817">
        <v>1200</v>
      </c>
      <c r="O675" s="817">
        <v>300</v>
      </c>
      <c r="P675" s="818">
        <v>18</v>
      </c>
    </row>
    <row r="676" spans="2:16">
      <c r="B676" s="174"/>
      <c r="C676" s="153" t="s">
        <v>118</v>
      </c>
      <c r="D676" s="516"/>
      <c r="E676" s="580"/>
      <c r="F676" s="383"/>
      <c r="G676" s="383"/>
      <c r="H676" s="383"/>
      <c r="I676" s="383"/>
      <c r="J676" s="383"/>
      <c r="K676" s="383"/>
      <c r="L676" s="383"/>
      <c r="M676" s="383"/>
      <c r="N676" s="383"/>
      <c r="O676" s="383"/>
      <c r="P676" s="581"/>
    </row>
    <row r="677" spans="2:16" ht="12.75" customHeight="1">
      <c r="B677" s="819" t="s">
        <v>336</v>
      </c>
      <c r="C677" s="518" t="s">
        <v>293</v>
      </c>
      <c r="D677" s="355">
        <v>0.35</v>
      </c>
      <c r="E677" s="838">
        <f>(E675/100)*35</f>
        <v>31.5</v>
      </c>
      <c r="F677" s="839">
        <f t="shared" ref="F677:G677" si="170">(F675/100)*35</f>
        <v>32.200000000000003</v>
      </c>
      <c r="G677" s="839">
        <f t="shared" si="170"/>
        <v>134.05000000000001</v>
      </c>
      <c r="H677" s="839">
        <f>(H675/100)*35</f>
        <v>952</v>
      </c>
      <c r="I677" s="839">
        <f t="shared" ref="I677:P677" si="171">(I675/100)*35</f>
        <v>24.5</v>
      </c>
      <c r="J677" s="839">
        <f t="shared" si="171"/>
        <v>0.48999999999999994</v>
      </c>
      <c r="K677" s="839">
        <f t="shared" si="171"/>
        <v>0.56000000000000005</v>
      </c>
      <c r="L677" s="839">
        <f t="shared" si="171"/>
        <v>315</v>
      </c>
      <c r="M677" s="984">
        <f t="shared" si="171"/>
        <v>420</v>
      </c>
      <c r="N677" s="984">
        <f t="shared" si="171"/>
        <v>420</v>
      </c>
      <c r="O677" s="984">
        <f t="shared" si="171"/>
        <v>105</v>
      </c>
      <c r="P677" s="840">
        <f t="shared" si="171"/>
        <v>6.3</v>
      </c>
    </row>
    <row r="678" spans="2:16" ht="14.25" customHeight="1">
      <c r="B678" s="909"/>
      <c r="C678" s="910" t="s">
        <v>251</v>
      </c>
      <c r="D678" s="911"/>
      <c r="E678" s="922">
        <f t="shared" ref="E678:P678" si="172">(E412+E466+E521+E577+E630)/5</f>
        <v>31.500600000000002</v>
      </c>
      <c r="F678" s="920">
        <f t="shared" si="172"/>
        <v>32.200000000000003</v>
      </c>
      <c r="G678" s="920">
        <f t="shared" si="172"/>
        <v>134.04986000000002</v>
      </c>
      <c r="H678" s="923">
        <f t="shared" si="172"/>
        <v>952</v>
      </c>
      <c r="I678" s="1668">
        <f t="shared" si="172"/>
        <v>24.5534</v>
      </c>
      <c r="J678" s="1668">
        <f t="shared" si="172"/>
        <v>0.49159999999999993</v>
      </c>
      <c r="K678" s="1668">
        <f t="shared" si="172"/>
        <v>0.46704000000000007</v>
      </c>
      <c r="L678" s="1668">
        <f t="shared" si="172"/>
        <v>204.58589999999998</v>
      </c>
      <c r="M678" s="2214">
        <f t="shared" si="172"/>
        <v>335.32751999999999</v>
      </c>
      <c r="N678" s="985">
        <f t="shared" si="172"/>
        <v>380.7466</v>
      </c>
      <c r="O678" s="924">
        <f t="shared" si="172"/>
        <v>122.5098</v>
      </c>
      <c r="P678" s="921">
        <f t="shared" si="172"/>
        <v>5.5396000000000001</v>
      </c>
    </row>
    <row r="679" spans="2:16" ht="15" thickBot="1">
      <c r="B679" s="230"/>
      <c r="C679" s="858" t="s">
        <v>453</v>
      </c>
      <c r="D679" s="900"/>
      <c r="E679" s="881">
        <f t="shared" ref="E679:P679" si="173">(E678*100/E675)-35</f>
        <v>6.6666666667458685E-4</v>
      </c>
      <c r="F679" s="882">
        <f t="shared" si="173"/>
        <v>0</v>
      </c>
      <c r="G679" s="882">
        <f t="shared" si="173"/>
        <v>-3.6553524800808646E-5</v>
      </c>
      <c r="H679" s="939">
        <f t="shared" si="173"/>
        <v>0</v>
      </c>
      <c r="I679" s="882">
        <f t="shared" si="173"/>
        <v>7.6285714285717177E-2</v>
      </c>
      <c r="J679" s="882">
        <f t="shared" si="173"/>
        <v>0.11428571428570677</v>
      </c>
      <c r="K679" s="882">
        <f t="shared" si="173"/>
        <v>-5.8099999999999952</v>
      </c>
      <c r="L679" s="882">
        <f t="shared" si="173"/>
        <v>-12.268233333333338</v>
      </c>
      <c r="M679" s="882">
        <f t="shared" si="173"/>
        <v>-7.0560399999999994</v>
      </c>
      <c r="N679" s="882">
        <f t="shared" si="173"/>
        <v>-3.2711166666666642</v>
      </c>
      <c r="O679" s="882">
        <f t="shared" si="173"/>
        <v>5.8365999999999971</v>
      </c>
      <c r="P679" s="893">
        <f t="shared" si="173"/>
        <v>-4.224444444444444</v>
      </c>
    </row>
    <row r="680" spans="2:16" ht="15" thickBot="1"/>
    <row r="681" spans="2:16" ht="15" thickBot="1">
      <c r="B681" s="81" t="s">
        <v>914</v>
      </c>
      <c r="C681" s="57"/>
      <c r="D681" s="504"/>
      <c r="E681" s="982" t="s">
        <v>848</v>
      </c>
      <c r="F681" s="357"/>
      <c r="G681" s="357"/>
      <c r="H681" s="2105" t="s">
        <v>710</v>
      </c>
      <c r="I681" s="574" t="s">
        <v>319</v>
      </c>
      <c r="J681" s="2175"/>
      <c r="K681" s="2175"/>
      <c r="L681" s="2176"/>
      <c r="M681" s="766" t="s">
        <v>320</v>
      </c>
      <c r="N681" s="33"/>
      <c r="O681" s="767"/>
      <c r="P681" s="506"/>
    </row>
    <row r="682" spans="2:16">
      <c r="B682" s="60"/>
      <c r="C682" s="847" t="s">
        <v>296</v>
      </c>
      <c r="D682" s="507"/>
      <c r="E682" s="971" t="s">
        <v>186</v>
      </c>
      <c r="F682" s="971" t="s">
        <v>56</v>
      </c>
      <c r="G682" s="2173" t="s">
        <v>57</v>
      </c>
      <c r="H682" s="2174" t="s">
        <v>189</v>
      </c>
      <c r="I682" s="614"/>
      <c r="J682" s="2124"/>
      <c r="K682" s="33"/>
      <c r="L682" s="2124"/>
      <c r="M682" s="2177" t="s">
        <v>331</v>
      </c>
      <c r="N682" s="2178" t="s">
        <v>332</v>
      </c>
      <c r="O682" s="2177" t="s">
        <v>333</v>
      </c>
      <c r="P682" s="2179" t="s">
        <v>334</v>
      </c>
    </row>
    <row r="683" spans="2:16" ht="12" customHeight="1" thickBot="1">
      <c r="B683" s="56"/>
      <c r="C683" s="524" t="s">
        <v>305</v>
      </c>
      <c r="D683" s="476"/>
      <c r="E683" s="713" t="s">
        <v>6</v>
      </c>
      <c r="F683" s="713" t="s">
        <v>7</v>
      </c>
      <c r="G683" s="713" t="s">
        <v>8</v>
      </c>
      <c r="H683" s="2215" t="s">
        <v>444</v>
      </c>
      <c r="I683" s="768" t="s">
        <v>322</v>
      </c>
      <c r="J683" s="769" t="s">
        <v>323</v>
      </c>
      <c r="K683" s="597" t="s">
        <v>324</v>
      </c>
      <c r="L683" s="770" t="s">
        <v>325</v>
      </c>
      <c r="M683" s="963" t="s">
        <v>326</v>
      </c>
      <c r="N683" s="770" t="s">
        <v>327</v>
      </c>
      <c r="O683" s="963" t="s">
        <v>328</v>
      </c>
      <c r="P683" s="974" t="s">
        <v>329</v>
      </c>
    </row>
    <row r="684" spans="2:16">
      <c r="B684" s="60"/>
      <c r="C684" s="815" t="s">
        <v>106</v>
      </c>
      <c r="D684" s="816">
        <v>1</v>
      </c>
      <c r="E684" s="382">
        <v>90</v>
      </c>
      <c r="F684" s="58">
        <v>92</v>
      </c>
      <c r="G684" s="59">
        <v>383</v>
      </c>
      <c r="H684" s="972">
        <v>2720</v>
      </c>
      <c r="I684" s="2186">
        <v>70</v>
      </c>
      <c r="J684" s="58">
        <v>1.4</v>
      </c>
      <c r="K684" s="58">
        <v>1.6</v>
      </c>
      <c r="L684" s="59">
        <v>900</v>
      </c>
      <c r="M684" s="817">
        <v>1200</v>
      </c>
      <c r="N684" s="817">
        <v>1200</v>
      </c>
      <c r="O684" s="817">
        <v>300</v>
      </c>
      <c r="P684" s="818">
        <v>18</v>
      </c>
    </row>
    <row r="685" spans="2:16" ht="10.5" customHeight="1">
      <c r="B685" s="174"/>
      <c r="C685" s="153" t="s">
        <v>118</v>
      </c>
      <c r="D685" s="516"/>
      <c r="E685" s="580"/>
      <c r="F685" s="383"/>
      <c r="G685" s="383"/>
      <c r="H685" s="383"/>
      <c r="I685" s="383"/>
      <c r="J685" s="383"/>
      <c r="K685" s="383"/>
      <c r="L685" s="383"/>
      <c r="M685" s="383"/>
      <c r="N685" s="383"/>
      <c r="O685" s="383"/>
      <c r="P685" s="581"/>
    </row>
    <row r="686" spans="2:16" ht="12.75" customHeight="1">
      <c r="B686" s="819" t="s">
        <v>336</v>
      </c>
      <c r="C686" s="518" t="s">
        <v>288</v>
      </c>
      <c r="D686" s="355">
        <v>0.1</v>
      </c>
      <c r="E686" s="838">
        <f>(E684/100)*10</f>
        <v>9</v>
      </c>
      <c r="F686" s="839">
        <f t="shared" ref="F686:P686" si="174">(F684/100)*10</f>
        <v>9.2000000000000011</v>
      </c>
      <c r="G686" s="839">
        <f t="shared" si="174"/>
        <v>38.299999999999997</v>
      </c>
      <c r="H686" s="839">
        <f t="shared" si="174"/>
        <v>272</v>
      </c>
      <c r="I686" s="839">
        <f t="shared" si="174"/>
        <v>7</v>
      </c>
      <c r="J686" s="839">
        <f t="shared" si="174"/>
        <v>0.13999999999999999</v>
      </c>
      <c r="K686" s="839">
        <f t="shared" si="174"/>
        <v>0.16</v>
      </c>
      <c r="L686" s="839">
        <f t="shared" si="174"/>
        <v>90</v>
      </c>
      <c r="M686" s="984">
        <f t="shared" si="174"/>
        <v>120</v>
      </c>
      <c r="N686" s="984">
        <f t="shared" si="174"/>
        <v>120</v>
      </c>
      <c r="O686" s="839">
        <f t="shared" si="174"/>
        <v>30</v>
      </c>
      <c r="P686" s="840">
        <f t="shared" si="174"/>
        <v>1.7999999999999998</v>
      </c>
    </row>
    <row r="687" spans="2:16" ht="12.75" customHeight="1">
      <c r="B687" s="2183"/>
      <c r="C687" s="2184" t="s">
        <v>251</v>
      </c>
      <c r="D687" s="2185"/>
      <c r="E687" s="1667">
        <f t="shared" ref="E687:P687" si="175">(E419+E474+E528+E585+E638)/5</f>
        <v>9</v>
      </c>
      <c r="F687" s="1668">
        <f t="shared" si="175"/>
        <v>9.1999999999999993</v>
      </c>
      <c r="G687" s="1668">
        <f t="shared" si="175"/>
        <v>38.299999999999997</v>
      </c>
      <c r="H687" s="1668">
        <f t="shared" si="175"/>
        <v>272</v>
      </c>
      <c r="I687" s="1668">
        <f t="shared" si="175"/>
        <v>5.4489999999999998</v>
      </c>
      <c r="J687" s="1668">
        <f t="shared" si="175"/>
        <v>0.154</v>
      </c>
      <c r="K687" s="1668">
        <f t="shared" si="175"/>
        <v>0.17879999999999999</v>
      </c>
      <c r="L687" s="1668">
        <f t="shared" si="175"/>
        <v>44.004599999999996</v>
      </c>
      <c r="M687" s="2181">
        <f t="shared" si="175"/>
        <v>168.75479999999999</v>
      </c>
      <c r="N687" s="2181">
        <f t="shared" si="175"/>
        <v>158.102</v>
      </c>
      <c r="O687" s="1668">
        <f t="shared" si="175"/>
        <v>34.782400000000003</v>
      </c>
      <c r="P687" s="1669">
        <f t="shared" si="175"/>
        <v>2.3342000000000001</v>
      </c>
    </row>
    <row r="688" spans="2:16" ht="15" thickBot="1">
      <c r="B688" s="56"/>
      <c r="C688" s="2182" t="s">
        <v>453</v>
      </c>
      <c r="D688" s="1615"/>
      <c r="E688" s="881">
        <f>(E687*100/E684)-10</f>
        <v>0</v>
      </c>
      <c r="F688" s="882">
        <f t="shared" ref="F688:O688" si="176">(F687*100/F684)-10</f>
        <v>0</v>
      </c>
      <c r="G688" s="882">
        <f t="shared" si="176"/>
        <v>0</v>
      </c>
      <c r="H688" s="882">
        <f t="shared" si="176"/>
        <v>0</v>
      </c>
      <c r="I688" s="882">
        <f t="shared" si="176"/>
        <v>-2.2157142857142862</v>
      </c>
      <c r="J688" s="883">
        <f t="shared" si="176"/>
        <v>1.0000000000000018</v>
      </c>
      <c r="K688" s="882">
        <f t="shared" si="176"/>
        <v>1.1749999999999989</v>
      </c>
      <c r="L688" s="882">
        <f t="shared" si="176"/>
        <v>-5.1105999999999998</v>
      </c>
      <c r="M688" s="882">
        <f t="shared" si="176"/>
        <v>4.0628999999999991</v>
      </c>
      <c r="N688" s="882">
        <f t="shared" si="176"/>
        <v>3.1751666666666676</v>
      </c>
      <c r="O688" s="882">
        <f t="shared" si="176"/>
        <v>1.5941333333333336</v>
      </c>
      <c r="P688" s="893">
        <f>(P687*100/P684)-10</f>
        <v>2.9677777777777781</v>
      </c>
    </row>
    <row r="689" spans="2:16" ht="14.25" customHeight="1" thickBot="1"/>
    <row r="690" spans="2:16" ht="15" thickBot="1">
      <c r="B690" s="81" t="s">
        <v>914</v>
      </c>
      <c r="C690" s="57"/>
      <c r="D690" s="504"/>
      <c r="E690" s="982" t="s">
        <v>848</v>
      </c>
      <c r="F690" s="357"/>
      <c r="G690" s="357"/>
      <c r="H690" s="2105" t="s">
        <v>710</v>
      </c>
      <c r="I690" s="574" t="s">
        <v>319</v>
      </c>
      <c r="J690" s="2175"/>
      <c r="K690" s="2175"/>
      <c r="L690" s="2176"/>
      <c r="M690" s="766" t="s">
        <v>320</v>
      </c>
      <c r="N690" s="33"/>
      <c r="O690" s="767"/>
      <c r="P690" s="506"/>
    </row>
    <row r="691" spans="2:16" ht="13.5" customHeight="1">
      <c r="B691" s="60"/>
      <c r="C691" s="847" t="s">
        <v>297</v>
      </c>
      <c r="D691" s="507"/>
      <c r="E691" s="971" t="s">
        <v>186</v>
      </c>
      <c r="F691" s="971" t="s">
        <v>56</v>
      </c>
      <c r="G691" s="2173" t="s">
        <v>57</v>
      </c>
      <c r="H691" s="2174" t="s">
        <v>189</v>
      </c>
      <c r="I691" s="614"/>
      <c r="J691" s="2124"/>
      <c r="K691" s="33"/>
      <c r="L691" s="2124"/>
      <c r="M691" s="2177" t="s">
        <v>331</v>
      </c>
      <c r="N691" s="2178" t="s">
        <v>332</v>
      </c>
      <c r="O691" s="2177" t="s">
        <v>333</v>
      </c>
      <c r="P691" s="2179" t="s">
        <v>334</v>
      </c>
    </row>
    <row r="692" spans="2:16" ht="15" thickBot="1">
      <c r="B692" s="56"/>
      <c r="C692" s="524" t="s">
        <v>305</v>
      </c>
      <c r="D692" s="476"/>
      <c r="E692" s="713" t="s">
        <v>6</v>
      </c>
      <c r="F692" s="713" t="s">
        <v>7</v>
      </c>
      <c r="G692" s="713" t="s">
        <v>8</v>
      </c>
      <c r="H692" s="2215" t="s">
        <v>444</v>
      </c>
      <c r="I692" s="768" t="s">
        <v>322</v>
      </c>
      <c r="J692" s="769" t="s">
        <v>323</v>
      </c>
      <c r="K692" s="597" t="s">
        <v>324</v>
      </c>
      <c r="L692" s="770" t="s">
        <v>325</v>
      </c>
      <c r="M692" s="963" t="s">
        <v>326</v>
      </c>
      <c r="N692" s="770" t="s">
        <v>327</v>
      </c>
      <c r="O692" s="963" t="s">
        <v>328</v>
      </c>
      <c r="P692" s="974" t="s">
        <v>329</v>
      </c>
    </row>
    <row r="693" spans="2:16">
      <c r="B693" s="60"/>
      <c r="C693" s="815" t="s">
        <v>106</v>
      </c>
      <c r="D693" s="816">
        <v>1</v>
      </c>
      <c r="E693" s="382">
        <v>90</v>
      </c>
      <c r="F693" s="58">
        <v>92</v>
      </c>
      <c r="G693" s="59">
        <v>383</v>
      </c>
      <c r="H693" s="972">
        <v>2720</v>
      </c>
      <c r="I693" s="2186">
        <v>70</v>
      </c>
      <c r="J693" s="58">
        <v>1.4</v>
      </c>
      <c r="K693" s="58">
        <v>1.6</v>
      </c>
      <c r="L693" s="59">
        <v>900</v>
      </c>
      <c r="M693" s="817">
        <v>1200</v>
      </c>
      <c r="N693" s="817">
        <v>1200</v>
      </c>
      <c r="O693" s="817">
        <v>300</v>
      </c>
      <c r="P693" s="818">
        <v>18</v>
      </c>
    </row>
    <row r="694" spans="2:16" ht="14.25" customHeight="1">
      <c r="B694" s="174"/>
      <c r="C694" s="153" t="s">
        <v>118</v>
      </c>
      <c r="D694" s="516"/>
      <c r="E694" s="580"/>
      <c r="F694" s="383"/>
      <c r="G694" s="383"/>
      <c r="H694" s="383"/>
      <c r="I694" s="383"/>
      <c r="J694" s="383"/>
      <c r="K694" s="383"/>
      <c r="L694" s="383"/>
      <c r="M694" s="383"/>
      <c r="N694" s="383"/>
      <c r="O694" s="383"/>
      <c r="P694" s="581"/>
    </row>
    <row r="695" spans="2:16" ht="12" customHeight="1">
      <c r="B695" s="819" t="s">
        <v>336</v>
      </c>
      <c r="C695" s="518" t="s">
        <v>208</v>
      </c>
      <c r="D695" s="355">
        <v>0.6</v>
      </c>
      <c r="E695" s="838">
        <f>(E693/100)*60</f>
        <v>54</v>
      </c>
      <c r="F695" s="839">
        <f t="shared" ref="F695:P695" si="177">(F693/100)*60</f>
        <v>55.2</v>
      </c>
      <c r="G695" s="839">
        <f t="shared" si="177"/>
        <v>229.8</v>
      </c>
      <c r="H695" s="839">
        <f t="shared" si="177"/>
        <v>1632</v>
      </c>
      <c r="I695" s="839">
        <f t="shared" si="177"/>
        <v>42</v>
      </c>
      <c r="J695" s="839">
        <f t="shared" si="177"/>
        <v>0.83999999999999986</v>
      </c>
      <c r="K695" s="839">
        <f t="shared" si="177"/>
        <v>0.96</v>
      </c>
      <c r="L695" s="839">
        <f t="shared" si="177"/>
        <v>540</v>
      </c>
      <c r="M695" s="984">
        <f t="shared" si="177"/>
        <v>720</v>
      </c>
      <c r="N695" s="984">
        <f t="shared" si="177"/>
        <v>720</v>
      </c>
      <c r="O695" s="984">
        <f t="shared" si="177"/>
        <v>180</v>
      </c>
      <c r="P695" s="840">
        <f t="shared" si="177"/>
        <v>10.799999999999999</v>
      </c>
    </row>
    <row r="696" spans="2:16" ht="13.5" customHeight="1">
      <c r="B696" s="909"/>
      <c r="C696" s="2184" t="s">
        <v>251</v>
      </c>
      <c r="D696" s="2185"/>
      <c r="E696" s="1667">
        <f t="shared" ref="E696:P696" si="178">(E424+E479+E533+E590+E643)/5</f>
        <v>54.000599999999999</v>
      </c>
      <c r="F696" s="1668">
        <f t="shared" si="178"/>
        <v>55.2</v>
      </c>
      <c r="G696" s="1668">
        <f t="shared" si="178"/>
        <v>229.79986</v>
      </c>
      <c r="H696" s="1668">
        <f t="shared" si="178"/>
        <v>1632</v>
      </c>
      <c r="I696" s="1668">
        <f t="shared" si="178"/>
        <v>44.061400000000006</v>
      </c>
      <c r="J696" s="1668">
        <f t="shared" si="178"/>
        <v>0.83362999999999998</v>
      </c>
      <c r="K696" s="1668">
        <f t="shared" si="178"/>
        <v>0.81567000000000012</v>
      </c>
      <c r="L696" s="1668">
        <f t="shared" si="178"/>
        <v>567.89589999999998</v>
      </c>
      <c r="M696" s="2181">
        <f t="shared" si="178"/>
        <v>582.52731999999992</v>
      </c>
      <c r="N696" s="2181">
        <f t="shared" si="178"/>
        <v>629.83407999999997</v>
      </c>
      <c r="O696" s="2181">
        <f t="shared" si="178"/>
        <v>171.60031999999998</v>
      </c>
      <c r="P696" s="1669">
        <f t="shared" si="178"/>
        <v>10.0464</v>
      </c>
    </row>
    <row r="697" spans="2:16" ht="15" thickBot="1">
      <c r="B697" s="230"/>
      <c r="C697" s="2182" t="s">
        <v>453</v>
      </c>
      <c r="D697" s="900"/>
      <c r="E697" s="881">
        <f>(E696*100/E693)-60</f>
        <v>6.6666666666037599E-4</v>
      </c>
      <c r="F697" s="882">
        <f t="shared" ref="F697:O697" si="179">(F696*100/F693)-60</f>
        <v>0</v>
      </c>
      <c r="G697" s="882">
        <f t="shared" si="179"/>
        <v>-3.6553524800808646E-5</v>
      </c>
      <c r="H697" s="882">
        <f t="shared" si="179"/>
        <v>0</v>
      </c>
      <c r="I697" s="882">
        <f t="shared" si="179"/>
        <v>2.9448571428571455</v>
      </c>
      <c r="J697" s="882">
        <f t="shared" si="179"/>
        <v>-0.45499999999999829</v>
      </c>
      <c r="K697" s="882">
        <f t="shared" si="179"/>
        <v>-9.0206249999999955</v>
      </c>
      <c r="L697" s="882">
        <f t="shared" si="179"/>
        <v>3.0995444444444402</v>
      </c>
      <c r="M697" s="882">
        <f t="shared" si="179"/>
        <v>-11.456056666666676</v>
      </c>
      <c r="N697" s="882">
        <f t="shared" si="179"/>
        <v>-7.5138266666666667</v>
      </c>
      <c r="O697" s="882">
        <f t="shared" si="179"/>
        <v>-2.7998933333333369</v>
      </c>
      <c r="P697" s="893">
        <f>(P696*100/P693)-60</f>
        <v>-4.1866666666666674</v>
      </c>
    </row>
    <row r="698" spans="2:16" ht="11.25" customHeight="1" thickBot="1"/>
    <row r="699" spans="2:16" ht="15" thickBot="1">
      <c r="B699" s="81" t="s">
        <v>914</v>
      </c>
      <c r="C699" s="57"/>
      <c r="D699" s="504"/>
      <c r="E699" s="982" t="s">
        <v>848</v>
      </c>
      <c r="F699" s="357"/>
      <c r="G699" s="357"/>
      <c r="H699" s="2105" t="s">
        <v>710</v>
      </c>
      <c r="I699" s="574" t="s">
        <v>319</v>
      </c>
      <c r="J699" s="2175"/>
      <c r="K699" s="2175"/>
      <c r="L699" s="2176"/>
      <c r="M699" s="766" t="s">
        <v>320</v>
      </c>
      <c r="N699" s="33"/>
      <c r="O699" s="767"/>
      <c r="P699" s="506"/>
    </row>
    <row r="700" spans="2:16" ht="12" customHeight="1">
      <c r="B700" s="60"/>
      <c r="C700" s="847" t="s">
        <v>298</v>
      </c>
      <c r="D700" s="507"/>
      <c r="E700" s="971" t="s">
        <v>186</v>
      </c>
      <c r="F700" s="971" t="s">
        <v>56</v>
      </c>
      <c r="G700" s="2173" t="s">
        <v>57</v>
      </c>
      <c r="H700" s="2174" t="s">
        <v>189</v>
      </c>
      <c r="I700" s="614"/>
      <c r="J700" s="2124"/>
      <c r="K700" s="33"/>
      <c r="L700" s="2124"/>
      <c r="M700" s="2177" t="s">
        <v>331</v>
      </c>
      <c r="N700" s="2178" t="s">
        <v>332</v>
      </c>
      <c r="O700" s="2177" t="s">
        <v>333</v>
      </c>
      <c r="P700" s="2179" t="s">
        <v>334</v>
      </c>
    </row>
    <row r="701" spans="2:16" ht="14.25" customHeight="1" thickBot="1">
      <c r="B701" s="56"/>
      <c r="C701" s="524" t="s">
        <v>305</v>
      </c>
      <c r="D701" s="476"/>
      <c r="E701" s="713" t="s">
        <v>6</v>
      </c>
      <c r="F701" s="713" t="s">
        <v>7</v>
      </c>
      <c r="G701" s="713" t="s">
        <v>8</v>
      </c>
      <c r="H701" s="2215" t="s">
        <v>444</v>
      </c>
      <c r="I701" s="768" t="s">
        <v>322</v>
      </c>
      <c r="J701" s="769" t="s">
        <v>323</v>
      </c>
      <c r="K701" s="597" t="s">
        <v>324</v>
      </c>
      <c r="L701" s="770" t="s">
        <v>325</v>
      </c>
      <c r="M701" s="963" t="s">
        <v>326</v>
      </c>
      <c r="N701" s="770" t="s">
        <v>327</v>
      </c>
      <c r="O701" s="963" t="s">
        <v>328</v>
      </c>
      <c r="P701" s="974" t="s">
        <v>329</v>
      </c>
    </row>
    <row r="702" spans="2:16">
      <c r="B702" s="60"/>
      <c r="C702" s="815" t="s">
        <v>106</v>
      </c>
      <c r="D702" s="816">
        <v>1</v>
      </c>
      <c r="E702" s="382">
        <v>90</v>
      </c>
      <c r="F702" s="58">
        <v>92</v>
      </c>
      <c r="G702" s="59">
        <v>383</v>
      </c>
      <c r="H702" s="972">
        <v>2720</v>
      </c>
      <c r="I702" s="2186">
        <v>70</v>
      </c>
      <c r="J702" s="58">
        <v>1.4</v>
      </c>
      <c r="K702" s="58">
        <v>1.6</v>
      </c>
      <c r="L702" s="59">
        <v>900</v>
      </c>
      <c r="M702" s="817">
        <v>1200</v>
      </c>
      <c r="N702" s="817">
        <v>1200</v>
      </c>
      <c r="O702" s="817">
        <v>300</v>
      </c>
      <c r="P702" s="818">
        <v>18</v>
      </c>
    </row>
    <row r="703" spans="2:16" ht="10.5" customHeight="1">
      <c r="B703" s="174"/>
      <c r="C703" s="153" t="s">
        <v>118</v>
      </c>
      <c r="D703" s="516"/>
      <c r="E703" s="580"/>
      <c r="F703" s="383"/>
      <c r="G703" s="383"/>
      <c r="H703" s="383"/>
      <c r="I703" s="383"/>
      <c r="J703" s="383"/>
      <c r="K703" s="383"/>
      <c r="L703" s="383"/>
      <c r="M703" s="383"/>
      <c r="N703" s="383"/>
      <c r="O703" s="383"/>
      <c r="P703" s="581"/>
    </row>
    <row r="704" spans="2:16" ht="12" customHeight="1">
      <c r="B704" s="819" t="s">
        <v>336</v>
      </c>
      <c r="C704" s="2219" t="s">
        <v>289</v>
      </c>
      <c r="D704" s="355">
        <v>0.45</v>
      </c>
      <c r="E704" s="838">
        <f>(E702/100)*45</f>
        <v>40.5</v>
      </c>
      <c r="F704" s="839">
        <f t="shared" ref="F704:P704" si="180">(F702/100)*45</f>
        <v>41.4</v>
      </c>
      <c r="G704" s="839">
        <f t="shared" si="180"/>
        <v>172.35</v>
      </c>
      <c r="H704" s="839">
        <f t="shared" si="180"/>
        <v>1224</v>
      </c>
      <c r="I704" s="839">
        <f t="shared" si="180"/>
        <v>31.499999999999996</v>
      </c>
      <c r="J704" s="839">
        <f t="shared" si="180"/>
        <v>0.62999999999999989</v>
      </c>
      <c r="K704" s="839">
        <f t="shared" si="180"/>
        <v>0.72</v>
      </c>
      <c r="L704" s="839">
        <f t="shared" si="180"/>
        <v>405</v>
      </c>
      <c r="M704" s="984">
        <f t="shared" si="180"/>
        <v>540</v>
      </c>
      <c r="N704" s="984">
        <f t="shared" si="180"/>
        <v>540</v>
      </c>
      <c r="O704" s="984">
        <f t="shared" si="180"/>
        <v>135</v>
      </c>
      <c r="P704" s="840">
        <f t="shared" si="180"/>
        <v>8.1</v>
      </c>
    </row>
    <row r="705" spans="2:16" ht="12.75" customHeight="1">
      <c r="B705" s="909"/>
      <c r="C705" s="2184" t="s">
        <v>251</v>
      </c>
      <c r="D705" s="911"/>
      <c r="E705" s="1667">
        <f t="shared" ref="E705:P705" si="181">(E428+E483+E537+E594+E647)/5</f>
        <v>40.500600000000006</v>
      </c>
      <c r="F705" s="1668">
        <f t="shared" si="181"/>
        <v>41.4</v>
      </c>
      <c r="G705" s="1668">
        <f t="shared" si="181"/>
        <v>172.34985999999998</v>
      </c>
      <c r="H705" s="2181">
        <f t="shared" si="181"/>
        <v>1224</v>
      </c>
      <c r="I705" s="1668">
        <f t="shared" si="181"/>
        <v>30.002400000000002</v>
      </c>
      <c r="J705" s="1668">
        <f t="shared" si="181"/>
        <v>0.64559999999999995</v>
      </c>
      <c r="K705" s="1668">
        <f t="shared" si="181"/>
        <v>0.64583999999999997</v>
      </c>
      <c r="L705" s="1668">
        <f t="shared" si="181"/>
        <v>248.59049999999996</v>
      </c>
      <c r="M705" s="2181">
        <f t="shared" si="181"/>
        <v>504.08231999999998</v>
      </c>
      <c r="N705" s="2181">
        <f t="shared" si="181"/>
        <v>538.84860000000003</v>
      </c>
      <c r="O705" s="2181">
        <f t="shared" si="181"/>
        <v>157.29220000000001</v>
      </c>
      <c r="P705" s="1669">
        <f t="shared" si="181"/>
        <v>7.8738000000000001</v>
      </c>
    </row>
    <row r="706" spans="2:16" ht="15" thickBot="1">
      <c r="B706" s="230"/>
      <c r="C706" s="2182" t="s">
        <v>453</v>
      </c>
      <c r="D706" s="900"/>
      <c r="E706" s="881">
        <f>(E705*100/E702)-45</f>
        <v>6.6666666667458685E-4</v>
      </c>
      <c r="F706" s="882">
        <f t="shared" ref="F706:O706" si="182">(F705*100/F702)-45</f>
        <v>0</v>
      </c>
      <c r="G706" s="882">
        <f t="shared" si="182"/>
        <v>-3.65535248150195E-5</v>
      </c>
      <c r="H706" s="882">
        <f t="shared" si="182"/>
        <v>0</v>
      </c>
      <c r="I706" s="882">
        <f t="shared" si="182"/>
        <v>-2.1394285714285672</v>
      </c>
      <c r="J706" s="883">
        <f t="shared" si="182"/>
        <v>1.114285714285721</v>
      </c>
      <c r="K706" s="882">
        <f t="shared" si="182"/>
        <v>-4.634999999999998</v>
      </c>
      <c r="L706" s="882">
        <f t="shared" si="182"/>
        <v>-17.37883333333334</v>
      </c>
      <c r="M706" s="882">
        <f t="shared" si="182"/>
        <v>-2.9931400000000039</v>
      </c>
      <c r="N706" s="882">
        <f t="shared" si="182"/>
        <v>-9.5950000000001978E-2</v>
      </c>
      <c r="O706" s="882">
        <f t="shared" si="182"/>
        <v>7.4307333333333361</v>
      </c>
      <c r="P706" s="893">
        <f>(P705*100/P702)-45</f>
        <v>-1.2566666666666677</v>
      </c>
    </row>
    <row r="707" spans="2:16" ht="14.25" customHeight="1" thickBot="1">
      <c r="P707"/>
    </row>
    <row r="708" spans="2:16" ht="15" thickBot="1">
      <c r="B708" s="2576" t="s">
        <v>924</v>
      </c>
      <c r="C708" s="57"/>
      <c r="D708" s="844" t="s">
        <v>300</v>
      </c>
      <c r="E708" s="982" t="s">
        <v>848</v>
      </c>
      <c r="F708" s="357"/>
      <c r="G708" s="357"/>
      <c r="H708" s="2105" t="s">
        <v>710</v>
      </c>
      <c r="I708" s="574" t="s">
        <v>319</v>
      </c>
      <c r="J708" s="2175"/>
      <c r="K708" s="2175"/>
      <c r="L708" s="2176"/>
      <c r="M708" s="766" t="s">
        <v>320</v>
      </c>
      <c r="N708" s="33"/>
      <c r="O708" s="767"/>
      <c r="P708" s="506"/>
    </row>
    <row r="709" spans="2:16" ht="13.5" customHeight="1">
      <c r="B709" s="2225" t="s">
        <v>252</v>
      </c>
      <c r="C709" s="61"/>
      <c r="D709" s="507"/>
      <c r="E709" s="971" t="s">
        <v>186</v>
      </c>
      <c r="F709" s="971" t="s">
        <v>56</v>
      </c>
      <c r="G709" s="2173" t="s">
        <v>57</v>
      </c>
      <c r="H709" s="2174" t="s">
        <v>189</v>
      </c>
      <c r="I709" s="614"/>
      <c r="J709" s="2124"/>
      <c r="K709" s="33"/>
      <c r="L709" s="2124"/>
      <c r="M709" s="2177" t="s">
        <v>331</v>
      </c>
      <c r="N709" s="2178" t="s">
        <v>332</v>
      </c>
      <c r="O709" s="2177" t="s">
        <v>333</v>
      </c>
      <c r="P709" s="2179" t="s">
        <v>334</v>
      </c>
    </row>
    <row r="710" spans="2:16" ht="15" thickBot="1">
      <c r="B710" s="56"/>
      <c r="C710" s="524" t="s">
        <v>305</v>
      </c>
      <c r="D710" s="476"/>
      <c r="E710" s="713" t="s">
        <v>6</v>
      </c>
      <c r="F710" s="713" t="s">
        <v>7</v>
      </c>
      <c r="G710" s="713" t="s">
        <v>8</v>
      </c>
      <c r="H710" s="2215" t="s">
        <v>444</v>
      </c>
      <c r="I710" s="768" t="s">
        <v>322</v>
      </c>
      <c r="J710" s="769" t="s">
        <v>323</v>
      </c>
      <c r="K710" s="597" t="s">
        <v>324</v>
      </c>
      <c r="L710" s="770" t="s">
        <v>325</v>
      </c>
      <c r="M710" s="963" t="s">
        <v>326</v>
      </c>
      <c r="N710" s="770" t="s">
        <v>327</v>
      </c>
      <c r="O710" s="963" t="s">
        <v>328</v>
      </c>
      <c r="P710" s="974" t="s">
        <v>329</v>
      </c>
    </row>
    <row r="711" spans="2:16">
      <c r="B711" s="84"/>
      <c r="C711" s="690" t="s">
        <v>106</v>
      </c>
      <c r="D711" s="691">
        <v>1</v>
      </c>
      <c r="E711" s="382">
        <v>90</v>
      </c>
      <c r="F711" s="58">
        <v>92</v>
      </c>
      <c r="G711" s="59">
        <v>383</v>
      </c>
      <c r="H711" s="514">
        <v>2720</v>
      </c>
      <c r="I711" s="382">
        <v>70</v>
      </c>
      <c r="J711" s="58">
        <v>1.4</v>
      </c>
      <c r="K711" s="58">
        <v>1.6</v>
      </c>
      <c r="L711" s="59">
        <v>900</v>
      </c>
      <c r="M711" s="817">
        <v>1200</v>
      </c>
      <c r="N711" s="817">
        <v>1200</v>
      </c>
      <c r="O711" s="817">
        <v>300</v>
      </c>
      <c r="P711" s="818">
        <v>18</v>
      </c>
    </row>
    <row r="712" spans="2:16" ht="10.5" customHeight="1">
      <c r="B712" s="174"/>
      <c r="C712" s="153" t="s">
        <v>118</v>
      </c>
      <c r="D712" s="516"/>
      <c r="E712" s="580"/>
      <c r="F712" s="383"/>
      <c r="G712" s="383"/>
      <c r="H712" s="383"/>
      <c r="I712" s="383"/>
      <c r="J712" s="383"/>
      <c r="K712" s="383"/>
      <c r="L712" s="383"/>
      <c r="M712" s="383"/>
      <c r="N712" s="383"/>
      <c r="O712" s="383"/>
      <c r="P712" s="581"/>
    </row>
    <row r="713" spans="2:16">
      <c r="B713" s="819" t="s">
        <v>336</v>
      </c>
      <c r="C713" s="2219" t="s">
        <v>919</v>
      </c>
      <c r="D713" s="355">
        <v>0.7</v>
      </c>
      <c r="E713" s="838">
        <f>(E711/100)*70</f>
        <v>63</v>
      </c>
      <c r="F713" s="839">
        <f t="shared" ref="F713:P713" si="183">(F711/100)*70</f>
        <v>64.400000000000006</v>
      </c>
      <c r="G713" s="839">
        <f t="shared" si="183"/>
        <v>268.10000000000002</v>
      </c>
      <c r="H713" s="839">
        <f t="shared" si="183"/>
        <v>1904</v>
      </c>
      <c r="I713" s="839">
        <f t="shared" si="183"/>
        <v>49</v>
      </c>
      <c r="J713" s="839">
        <f t="shared" si="183"/>
        <v>0.97999999999999987</v>
      </c>
      <c r="K713" s="839">
        <f t="shared" si="183"/>
        <v>1.1200000000000001</v>
      </c>
      <c r="L713" s="839">
        <f t="shared" si="183"/>
        <v>630</v>
      </c>
      <c r="M713" s="984">
        <f t="shared" si="183"/>
        <v>840</v>
      </c>
      <c r="N713" s="984">
        <f t="shared" si="183"/>
        <v>840</v>
      </c>
      <c r="O713" s="984">
        <f t="shared" si="183"/>
        <v>210</v>
      </c>
      <c r="P713" s="840">
        <f t="shared" si="183"/>
        <v>12.6</v>
      </c>
    </row>
    <row r="714" spans="2:16">
      <c r="B714" s="2216"/>
      <c r="C714" s="2217" t="s">
        <v>291</v>
      </c>
      <c r="D714" s="2218"/>
      <c r="E714" s="2223">
        <f t="shared" ref="E714:P714" si="184">(E432+E487+E541+E598+E651)/5</f>
        <v>63.000599999999999</v>
      </c>
      <c r="F714" s="2220">
        <f t="shared" si="184"/>
        <v>64.400000000000006</v>
      </c>
      <c r="G714" s="2220">
        <f t="shared" si="184"/>
        <v>268.09985999999998</v>
      </c>
      <c r="H714" s="2221">
        <f t="shared" si="184"/>
        <v>1904</v>
      </c>
      <c r="I714" s="2220">
        <f t="shared" si="184"/>
        <v>49.51039999999999</v>
      </c>
      <c r="J714" s="2220">
        <f t="shared" si="184"/>
        <v>0.98763000000000001</v>
      </c>
      <c r="K714" s="2220">
        <f t="shared" si="184"/>
        <v>0.99446999999999997</v>
      </c>
      <c r="L714" s="2221">
        <f t="shared" si="184"/>
        <v>611.90049999999997</v>
      </c>
      <c r="M714" s="2222">
        <f t="shared" si="184"/>
        <v>751.28212000000008</v>
      </c>
      <c r="N714" s="2222">
        <f t="shared" si="184"/>
        <v>787.93607999999995</v>
      </c>
      <c r="O714" s="2222">
        <f t="shared" si="184"/>
        <v>206.38272000000001</v>
      </c>
      <c r="P714" s="2224">
        <f t="shared" si="184"/>
        <v>12.380599999999998</v>
      </c>
    </row>
    <row r="715" spans="2:16" ht="15" thickBot="1">
      <c r="B715" s="230"/>
      <c r="C715" s="858" t="s">
        <v>453</v>
      </c>
      <c r="D715" s="900"/>
      <c r="E715" s="881">
        <f>(E714*100/E711)-70</f>
        <v>6.6666666666037599E-4</v>
      </c>
      <c r="F715" s="882">
        <f t="shared" ref="F715:N715" si="185">(F714*100/F711)-70</f>
        <v>0</v>
      </c>
      <c r="G715" s="882">
        <f t="shared" si="185"/>
        <v>-3.6553524807914073E-5</v>
      </c>
      <c r="H715" s="882">
        <f t="shared" si="185"/>
        <v>0</v>
      </c>
      <c r="I715" s="882">
        <f t="shared" si="185"/>
        <v>0.72914285714284688</v>
      </c>
      <c r="J715" s="883">
        <f>(J714*100/J711)-70</f>
        <v>0.54500000000000171</v>
      </c>
      <c r="K715" s="882">
        <f t="shared" si="185"/>
        <v>-7.8456249999999983</v>
      </c>
      <c r="L715" s="882">
        <f t="shared" si="185"/>
        <v>-2.0110555555555578</v>
      </c>
      <c r="M715" s="882">
        <f t="shared" si="185"/>
        <v>-7.3931566666666555</v>
      </c>
      <c r="N715" s="882">
        <f t="shared" si="185"/>
        <v>-4.3386600000000044</v>
      </c>
      <c r="O715" s="882">
        <f>(O714*100/O711)-70</f>
        <v>-1.2057599999999979</v>
      </c>
      <c r="P715" s="893">
        <f>(P714*100/P711)-70</f>
        <v>-1.2188888888888982</v>
      </c>
    </row>
    <row r="716" spans="2:16" ht="14.25" customHeight="1">
      <c r="C716" s="756"/>
      <c r="D716" s="10" t="s">
        <v>209</v>
      </c>
      <c r="E716" s="303"/>
    </row>
    <row r="717" spans="2:16" ht="15" customHeight="1">
      <c r="C717" s="11" t="s">
        <v>831</v>
      </c>
      <c r="D717" s="149"/>
      <c r="E717" s="2"/>
      <c r="F717"/>
      <c r="I717"/>
      <c r="J717"/>
      <c r="K717" s="20"/>
      <c r="L717" s="20"/>
      <c r="M717"/>
      <c r="N717"/>
      <c r="O717"/>
      <c r="P717"/>
    </row>
    <row r="718" spans="2:16" ht="12.75" customHeight="1">
      <c r="C718" s="19" t="s">
        <v>343</v>
      </c>
      <c r="I718" s="328" t="s">
        <v>925</v>
      </c>
      <c r="N718" s="5"/>
    </row>
    <row r="719" spans="2:16">
      <c r="C719" s="756" t="s">
        <v>832</v>
      </c>
    </row>
    <row r="720" spans="2:16" ht="16.5" customHeight="1" thickBot="1">
      <c r="B720" s="20" t="s">
        <v>923</v>
      </c>
      <c r="C720" s="20"/>
      <c r="D720"/>
      <c r="E720" s="711" t="s">
        <v>344</v>
      </c>
      <c r="F720" s="25"/>
      <c r="I720" s="23" t="s">
        <v>0</v>
      </c>
      <c r="J720"/>
      <c r="K720" s="78" t="s">
        <v>451</v>
      </c>
      <c r="L720" s="20"/>
      <c r="M720" s="20"/>
      <c r="N720" s="26"/>
      <c r="P720" s="120"/>
    </row>
    <row r="721" spans="2:16" ht="13.5" customHeight="1" thickBot="1">
      <c r="B721" s="2226" t="s">
        <v>922</v>
      </c>
      <c r="C721" s="57"/>
      <c r="D721" s="504"/>
      <c r="E721" s="982" t="s">
        <v>848</v>
      </c>
      <c r="F721" s="357"/>
      <c r="G721" s="357"/>
      <c r="H721" s="2105" t="s">
        <v>710</v>
      </c>
      <c r="I721" s="574" t="s">
        <v>319</v>
      </c>
      <c r="J721" s="2175"/>
      <c r="K721" s="2175"/>
      <c r="L721" s="2176"/>
      <c r="M721" s="766" t="s">
        <v>320</v>
      </c>
      <c r="N721" s="33"/>
      <c r="O721" s="767"/>
      <c r="P721" s="506"/>
    </row>
    <row r="722" spans="2:16" ht="13.5" customHeight="1">
      <c r="B722" s="60"/>
      <c r="C722" s="846" t="s">
        <v>294</v>
      </c>
      <c r="D722" s="507"/>
      <c r="E722" s="971" t="s">
        <v>186</v>
      </c>
      <c r="F722" s="971" t="s">
        <v>56</v>
      </c>
      <c r="G722" s="2173" t="s">
        <v>57</v>
      </c>
      <c r="H722" s="2174" t="s">
        <v>189</v>
      </c>
      <c r="I722" s="614"/>
      <c r="J722" s="2124"/>
      <c r="K722" s="33"/>
      <c r="L722" s="2124"/>
      <c r="M722" s="2177" t="s">
        <v>331</v>
      </c>
      <c r="N722" s="2178" t="s">
        <v>332</v>
      </c>
      <c r="O722" s="2177" t="s">
        <v>333</v>
      </c>
      <c r="P722" s="2179" t="s">
        <v>334</v>
      </c>
    </row>
    <row r="723" spans="2:16" ht="16.2" thickBot="1">
      <c r="B723" s="56"/>
      <c r="C723" s="612"/>
      <c r="D723" s="476"/>
      <c r="E723" s="713" t="s">
        <v>6</v>
      </c>
      <c r="F723" s="713" t="s">
        <v>7</v>
      </c>
      <c r="G723" s="713" t="s">
        <v>8</v>
      </c>
      <c r="H723" s="2215" t="s">
        <v>444</v>
      </c>
      <c r="I723" s="768" t="s">
        <v>322</v>
      </c>
      <c r="J723" s="769" t="s">
        <v>323</v>
      </c>
      <c r="K723" s="597" t="s">
        <v>324</v>
      </c>
      <c r="L723" s="770" t="s">
        <v>325</v>
      </c>
      <c r="M723" s="963" t="s">
        <v>326</v>
      </c>
      <c r="N723" s="770" t="s">
        <v>327</v>
      </c>
      <c r="O723" s="963" t="s">
        <v>328</v>
      </c>
      <c r="P723" s="974" t="s">
        <v>329</v>
      </c>
    </row>
    <row r="724" spans="2:16">
      <c r="B724" s="60"/>
      <c r="C724" s="815" t="s">
        <v>106</v>
      </c>
      <c r="D724" s="816">
        <v>1</v>
      </c>
      <c r="E724" s="382">
        <v>90</v>
      </c>
      <c r="F724" s="58">
        <v>92</v>
      </c>
      <c r="G724" s="59">
        <v>383</v>
      </c>
      <c r="H724" s="972">
        <v>2720</v>
      </c>
      <c r="I724" s="2186">
        <v>70</v>
      </c>
      <c r="J724" s="58">
        <v>1.4</v>
      </c>
      <c r="K724" s="58">
        <v>1.6</v>
      </c>
      <c r="L724" s="59">
        <v>900</v>
      </c>
      <c r="M724" s="817">
        <v>1200</v>
      </c>
      <c r="N724" s="817">
        <v>1200</v>
      </c>
      <c r="O724" s="817">
        <v>300</v>
      </c>
      <c r="P724" s="818">
        <v>18</v>
      </c>
    </row>
    <row r="725" spans="2:16">
      <c r="B725" s="174"/>
      <c r="C725" s="153" t="s">
        <v>118</v>
      </c>
      <c r="D725" s="516"/>
      <c r="E725" s="580"/>
      <c r="F725" s="383"/>
      <c r="G725" s="383"/>
      <c r="H725" s="383"/>
      <c r="I725" s="383"/>
      <c r="J725" s="383"/>
      <c r="K725" s="383"/>
      <c r="L725" s="383"/>
      <c r="M725" s="383"/>
      <c r="N725" s="383"/>
      <c r="O725" s="383"/>
      <c r="P725" s="581"/>
    </row>
    <row r="726" spans="2:16" ht="13.5" customHeight="1">
      <c r="B726" s="819" t="s">
        <v>336</v>
      </c>
      <c r="C726" s="518" t="s">
        <v>292</v>
      </c>
      <c r="D726" s="355">
        <v>0.25</v>
      </c>
      <c r="E726" s="838">
        <f>(E724/100)*25</f>
        <v>22.5</v>
      </c>
      <c r="F726" s="839">
        <f t="shared" ref="F726:O726" si="186">(F724/100)*25</f>
        <v>23</v>
      </c>
      <c r="G726" s="839">
        <f t="shared" si="186"/>
        <v>95.75</v>
      </c>
      <c r="H726" s="839">
        <f t="shared" si="186"/>
        <v>680</v>
      </c>
      <c r="I726" s="839">
        <f>(I724/100)*25</f>
        <v>17.5</v>
      </c>
      <c r="J726" s="839">
        <f t="shared" si="186"/>
        <v>0.35</v>
      </c>
      <c r="K726" s="839">
        <f t="shared" si="186"/>
        <v>0.4</v>
      </c>
      <c r="L726" s="839">
        <f>(L724/100)*25</f>
        <v>225</v>
      </c>
      <c r="M726" s="984">
        <f t="shared" si="186"/>
        <v>300</v>
      </c>
      <c r="N726" s="984">
        <f t="shared" si="186"/>
        <v>300</v>
      </c>
      <c r="O726" s="839">
        <f t="shared" si="186"/>
        <v>75</v>
      </c>
      <c r="P726" s="840">
        <f>(P724/100)*25</f>
        <v>4.5</v>
      </c>
    </row>
    <row r="727" spans="2:16" ht="14.25" customHeight="1">
      <c r="B727" s="909"/>
      <c r="C727" s="910" t="s">
        <v>146</v>
      </c>
      <c r="D727" s="911"/>
      <c r="E727" s="1667">
        <f>(E73+E124+E179+E231+E286+E401+E454+E510+E565+E618)/10</f>
        <v>22.5</v>
      </c>
      <c r="F727" s="1668">
        <f>(F73+F124+F179+F231+F286+F401+F454+F510+F565+F618)/10</f>
        <v>23</v>
      </c>
      <c r="G727" s="1668">
        <f>(G73+G124+G179+G231+G286+G401+G454+G510+G565+G618)/10</f>
        <v>95.75</v>
      </c>
      <c r="H727" s="1668">
        <f>(H73+H124+H179+H231+H286+H401+H454+H510+H565+H618)/10</f>
        <v>680.00000000000011</v>
      </c>
      <c r="I727" s="1668">
        <f>(I73+I124+I179+I231+I286+I401+I454+I510+I565+I618)/10</f>
        <v>16.699900000000003</v>
      </c>
      <c r="J727" s="1668">
        <f>(J73+J124+J179+J231+J286+J401+J454+J510+J565+J618)/10</f>
        <v>0.32022500000000004</v>
      </c>
      <c r="K727" s="1668">
        <f>(K73+K124+K179+K231+K286+K401+K454+K510+K565+K618)/10</f>
        <v>0.36612499999999998</v>
      </c>
      <c r="L727" s="1668">
        <f>(L73+L124+L179+L231+L286+L401+L454+L510+L565+L618)/10</f>
        <v>308.88369999999998</v>
      </c>
      <c r="M727" s="2181">
        <f>(M73+M124+M179+M231+M286+M401+M454+M510+M565+M618)/10</f>
        <v>287.38611000000003</v>
      </c>
      <c r="N727" s="2181">
        <f>(N73+N124+N179+N231+N286+N401+N454+N510+N565+N618)/10</f>
        <v>222.97500999999997</v>
      </c>
      <c r="O727" s="1668">
        <f>(O73+O124+O179+O231+O286+O401+O454+O510+O565+O618)/10</f>
        <v>54.101229999999987</v>
      </c>
      <c r="P727" s="1669">
        <f>(P73+P124+P179+P231+P286+P401+P454+P510+P565+P618)/10</f>
        <v>3.9970300000000001</v>
      </c>
    </row>
    <row r="728" spans="2:16" ht="15" thickBot="1">
      <c r="B728" s="230"/>
      <c r="C728" s="858" t="s">
        <v>453</v>
      </c>
      <c r="D728" s="900"/>
      <c r="E728" s="881">
        <f>(E727*100/E724)-25</f>
        <v>0</v>
      </c>
      <c r="F728" s="882">
        <f t="shared" ref="F728" si="187">(F727*100/F724)-25</f>
        <v>0</v>
      </c>
      <c r="G728" s="882">
        <f t="shared" ref="G728" si="188">(G727*100/G724)-25</f>
        <v>0</v>
      </c>
      <c r="H728" s="882">
        <f t="shared" ref="H728" si="189">(H727*100/H724)-25</f>
        <v>0</v>
      </c>
      <c r="I728" s="882">
        <f t="shared" ref="I728" si="190">(I727*100/I724)-25</f>
        <v>-1.1429999999999971</v>
      </c>
      <c r="J728" s="882">
        <f t="shared" ref="J728" si="191">(J727*100/J724)-25</f>
        <v>-2.1267857142857132</v>
      </c>
      <c r="K728" s="882">
        <f t="shared" ref="K728" si="192">(K727*100/K724)-25</f>
        <v>-2.1171875000000036</v>
      </c>
      <c r="L728" s="882">
        <f t="shared" ref="L728" si="193">(L727*100/L724)-25</f>
        <v>9.3204111111111132</v>
      </c>
      <c r="M728" s="882">
        <f t="shared" ref="M728" si="194">(M727*100/M724)-25</f>
        <v>-1.0511574999999951</v>
      </c>
      <c r="N728" s="882">
        <f t="shared" ref="N728" si="195">(N727*100/N724)-25</f>
        <v>-6.4187491666666681</v>
      </c>
      <c r="O728" s="882">
        <f t="shared" ref="O728" si="196">(O727*100/O724)-25</f>
        <v>-6.9662566666666699</v>
      </c>
      <c r="P728" s="893">
        <f>(P727*100/P724)-25</f>
        <v>-2.7942777777777756</v>
      </c>
    </row>
    <row r="729" spans="2:16" ht="12.75" customHeight="1" thickBot="1">
      <c r="B729" s="31"/>
      <c r="C729" s="31"/>
      <c r="D729" s="771"/>
      <c r="E729" s="771"/>
      <c r="F729" s="771"/>
      <c r="G729" s="771"/>
      <c r="H729" s="771"/>
      <c r="I729" s="771"/>
      <c r="J729" s="771"/>
      <c r="K729" s="771"/>
      <c r="L729" s="771"/>
      <c r="M729" s="771"/>
      <c r="N729" s="771"/>
      <c r="O729" s="771"/>
      <c r="P729" s="31"/>
    </row>
    <row r="730" spans="2:16" ht="15" thickBot="1">
      <c r="B730" s="2226" t="s">
        <v>922</v>
      </c>
      <c r="C730" s="57"/>
      <c r="D730" s="504"/>
      <c r="E730" s="982" t="s">
        <v>848</v>
      </c>
      <c r="F730" s="357"/>
      <c r="G730" s="357"/>
      <c r="H730" s="2105" t="s">
        <v>710</v>
      </c>
      <c r="I730" s="574" t="s">
        <v>319</v>
      </c>
      <c r="J730" s="2175"/>
      <c r="K730" s="2175"/>
      <c r="L730" s="2176"/>
      <c r="M730" s="766" t="s">
        <v>320</v>
      </c>
      <c r="N730" s="33"/>
      <c r="O730" s="767"/>
      <c r="P730" s="506"/>
    </row>
    <row r="731" spans="2:16" ht="12.75" customHeight="1">
      <c r="B731" s="60"/>
      <c r="C731" s="813" t="s">
        <v>295</v>
      </c>
      <c r="D731" s="507"/>
      <c r="E731" s="971" t="s">
        <v>186</v>
      </c>
      <c r="F731" s="971" t="s">
        <v>56</v>
      </c>
      <c r="G731" s="2173" t="s">
        <v>57</v>
      </c>
      <c r="H731" s="2174" t="s">
        <v>189</v>
      </c>
      <c r="I731" s="614"/>
      <c r="J731" s="2124"/>
      <c r="K731" s="33"/>
      <c r="L731" s="2124"/>
      <c r="M731" s="2177" t="s">
        <v>331</v>
      </c>
      <c r="N731" s="2178" t="s">
        <v>332</v>
      </c>
      <c r="O731" s="2177" t="s">
        <v>333</v>
      </c>
      <c r="P731" s="2179" t="s">
        <v>334</v>
      </c>
    </row>
    <row r="732" spans="2:16" ht="16.2" thickBot="1">
      <c r="B732" s="56"/>
      <c r="C732" s="612"/>
      <c r="D732" s="476"/>
      <c r="E732" s="713" t="s">
        <v>6</v>
      </c>
      <c r="F732" s="713" t="s">
        <v>7</v>
      </c>
      <c r="G732" s="713" t="s">
        <v>8</v>
      </c>
      <c r="H732" s="2215" t="s">
        <v>444</v>
      </c>
      <c r="I732" s="768" t="s">
        <v>322</v>
      </c>
      <c r="J732" s="769" t="s">
        <v>323</v>
      </c>
      <c r="K732" s="597" t="s">
        <v>324</v>
      </c>
      <c r="L732" s="770" t="s">
        <v>325</v>
      </c>
      <c r="M732" s="963" t="s">
        <v>326</v>
      </c>
      <c r="N732" s="770" t="s">
        <v>327</v>
      </c>
      <c r="O732" s="963" t="s">
        <v>328</v>
      </c>
      <c r="P732" s="974" t="s">
        <v>329</v>
      </c>
    </row>
    <row r="733" spans="2:16" ht="11.25" customHeight="1">
      <c r="B733" s="60"/>
      <c r="C733" s="815" t="s">
        <v>106</v>
      </c>
      <c r="D733" s="816">
        <v>1</v>
      </c>
      <c r="E733" s="382">
        <v>90</v>
      </c>
      <c r="F733" s="58">
        <v>92</v>
      </c>
      <c r="G733" s="59">
        <v>383</v>
      </c>
      <c r="H733" s="972">
        <v>2720</v>
      </c>
      <c r="I733" s="2186">
        <v>70</v>
      </c>
      <c r="J733" s="58">
        <v>1.4</v>
      </c>
      <c r="K733" s="58">
        <v>1.6</v>
      </c>
      <c r="L733" s="59">
        <v>900</v>
      </c>
      <c r="M733" s="817">
        <v>1200</v>
      </c>
      <c r="N733" s="817">
        <v>1200</v>
      </c>
      <c r="O733" s="817">
        <v>300</v>
      </c>
      <c r="P733" s="818">
        <v>18</v>
      </c>
    </row>
    <row r="734" spans="2:16">
      <c r="B734" s="174"/>
      <c r="C734" s="153" t="s">
        <v>118</v>
      </c>
      <c r="D734" s="516"/>
      <c r="E734" s="580"/>
      <c r="F734" s="383"/>
      <c r="G734" s="383"/>
      <c r="H734" s="383"/>
      <c r="I734" s="383"/>
      <c r="J734" s="383"/>
      <c r="K734" s="383"/>
      <c r="L734" s="383"/>
      <c r="M734" s="383"/>
      <c r="N734" s="383"/>
      <c r="O734" s="383"/>
      <c r="P734" s="581"/>
    </row>
    <row r="735" spans="2:16" ht="11.25" customHeight="1">
      <c r="B735" s="819" t="s">
        <v>336</v>
      </c>
      <c r="C735" s="518" t="s">
        <v>293</v>
      </c>
      <c r="D735" s="355">
        <v>0.35</v>
      </c>
      <c r="E735" s="838">
        <f>(E733/100)*35</f>
        <v>31.5</v>
      </c>
      <c r="F735" s="839">
        <f t="shared" ref="F735:P735" si="197">(F733/100)*35</f>
        <v>32.200000000000003</v>
      </c>
      <c r="G735" s="839">
        <f t="shared" si="197"/>
        <v>134.05000000000001</v>
      </c>
      <c r="H735" s="839">
        <f>(H733/100)*35</f>
        <v>952</v>
      </c>
      <c r="I735" s="839">
        <f t="shared" si="197"/>
        <v>24.5</v>
      </c>
      <c r="J735" s="839">
        <f t="shared" si="197"/>
        <v>0.48999999999999994</v>
      </c>
      <c r="K735" s="839">
        <f t="shared" si="197"/>
        <v>0.56000000000000005</v>
      </c>
      <c r="L735" s="839">
        <f t="shared" si="197"/>
        <v>315</v>
      </c>
      <c r="M735" s="984">
        <f t="shared" si="197"/>
        <v>420</v>
      </c>
      <c r="N735" s="984">
        <f t="shared" si="197"/>
        <v>420</v>
      </c>
      <c r="O735" s="984">
        <f t="shared" si="197"/>
        <v>105</v>
      </c>
      <c r="P735" s="840">
        <f t="shared" si="197"/>
        <v>6.3</v>
      </c>
    </row>
    <row r="736" spans="2:16" ht="15" customHeight="1">
      <c r="B736" s="909"/>
      <c r="C736" s="910" t="s">
        <v>146</v>
      </c>
      <c r="D736" s="911"/>
      <c r="E736" s="1667">
        <f>(E84+E135+E191+E243+E298+E412+E466+E521+E577+E630)/10</f>
        <v>31.500299999999999</v>
      </c>
      <c r="F736" s="1668">
        <f>(F84+F135+F191+F243+F298+F412+F466+F521+F577+F630)/10</f>
        <v>32.200000000000003</v>
      </c>
      <c r="G736" s="1668">
        <f>(G84+G135+G191+G243+G298+G412+G466+G521+G577+G630)/10</f>
        <v>134.04992999999999</v>
      </c>
      <c r="H736" s="1668">
        <f>(H84+H135+H191+H243+H298+H412+H466+H521+H577+H630)/10</f>
        <v>952.00000000000023</v>
      </c>
      <c r="I736" s="1668">
        <f>(I84+I135+I191+I243+I298+I412+I466+I521+I577+I630)/10</f>
        <v>26.388749999999998</v>
      </c>
      <c r="J736" s="1668">
        <f>(J84+J135+J191+J243+J298+J412+J466+J521+J577+J630)/10</f>
        <v>0.49438000000000004</v>
      </c>
      <c r="K736" s="1668">
        <f>(K84+K135+K191+K243+K298+K412+K466+K521+K577+K630)/10</f>
        <v>0.53047</v>
      </c>
      <c r="L736" s="1668">
        <f>(L84+L135+L191+L243+L298+L412+L466+L521+L577+L630)/10</f>
        <v>261.15334999999993</v>
      </c>
      <c r="M736" s="2181">
        <f>(M84+M135+M191+M243+M298+M412+M466+M521+M577+M630)/10</f>
        <v>362.92412999999999</v>
      </c>
      <c r="N736" s="2181">
        <f>(N84+N135+N191+N243+N298+N412+N466+N521+N577+N630)/10</f>
        <v>423.55579999999998</v>
      </c>
      <c r="O736" s="1668">
        <f>(O84+O135+O191+O243+O298+O412+O466+O521+O577+O630)/10</f>
        <v>111.45350000000001</v>
      </c>
      <c r="P736" s="1669">
        <f>(P84+P135+P191+P243+P298+P412+P466+P521+P577+P630)/10</f>
        <v>6.5512999999999995</v>
      </c>
    </row>
    <row r="737" spans="2:16" ht="15" thickBot="1">
      <c r="B737" s="230"/>
      <c r="C737" s="858" t="s">
        <v>453</v>
      </c>
      <c r="D737" s="900"/>
      <c r="E737" s="881">
        <f>(E736*100/E733)-35</f>
        <v>3.33333333330188E-4</v>
      </c>
      <c r="F737" s="882">
        <f t="shared" ref="F737:O737" si="198">(F736*100/F733)-35</f>
        <v>0</v>
      </c>
      <c r="G737" s="882">
        <f t="shared" si="198"/>
        <v>-1.8276762403957036E-5</v>
      </c>
      <c r="H737" s="882">
        <f t="shared" si="198"/>
        <v>0</v>
      </c>
      <c r="I737" s="882">
        <f t="shared" si="198"/>
        <v>2.6982142857142861</v>
      </c>
      <c r="J737" s="882">
        <f t="shared" si="198"/>
        <v>0.31285714285714761</v>
      </c>
      <c r="K737" s="882">
        <f t="shared" si="198"/>
        <v>-1.8456250000000054</v>
      </c>
      <c r="L737" s="882">
        <f t="shared" si="198"/>
        <v>-5.9829611111111198</v>
      </c>
      <c r="M737" s="882">
        <f t="shared" si="198"/>
        <v>-4.7563224999999996</v>
      </c>
      <c r="N737" s="882">
        <f t="shared" si="198"/>
        <v>0.29631666666666234</v>
      </c>
      <c r="O737" s="882">
        <f t="shared" si="198"/>
        <v>2.1511666666666684</v>
      </c>
      <c r="P737" s="893">
        <f>(P736*100/P733)-35</f>
        <v>1.3961111111111109</v>
      </c>
    </row>
    <row r="738" spans="2:16" ht="15" thickBot="1">
      <c r="P738"/>
    </row>
    <row r="739" spans="2:16" ht="15" thickBot="1">
      <c r="B739" s="2226" t="s">
        <v>922</v>
      </c>
      <c r="C739" s="57"/>
      <c r="D739" s="504"/>
      <c r="E739" s="982" t="s">
        <v>848</v>
      </c>
      <c r="F739" s="357"/>
      <c r="G739" s="357"/>
      <c r="H739" s="2105" t="s">
        <v>710</v>
      </c>
      <c r="I739" s="574" t="s">
        <v>319</v>
      </c>
      <c r="J739" s="2175"/>
      <c r="K739" s="2175"/>
      <c r="L739" s="2176"/>
      <c r="M739" s="766" t="s">
        <v>320</v>
      </c>
      <c r="N739" s="33"/>
      <c r="O739" s="767"/>
      <c r="P739" s="506"/>
    </row>
    <row r="740" spans="2:16" ht="12.75" customHeight="1">
      <c r="B740" s="60"/>
      <c r="C740" s="846" t="s">
        <v>296</v>
      </c>
      <c r="D740" s="507"/>
      <c r="E740" s="971" t="s">
        <v>186</v>
      </c>
      <c r="F740" s="971" t="s">
        <v>56</v>
      </c>
      <c r="G740" s="2173" t="s">
        <v>57</v>
      </c>
      <c r="H740" s="2174" t="s">
        <v>189</v>
      </c>
      <c r="I740" s="614"/>
      <c r="J740" s="2124"/>
      <c r="K740" s="33"/>
      <c r="L740" s="2124"/>
      <c r="M740" s="2177" t="s">
        <v>331</v>
      </c>
      <c r="N740" s="2178" t="s">
        <v>332</v>
      </c>
      <c r="O740" s="2177" t="s">
        <v>333</v>
      </c>
      <c r="P740" s="2179" t="s">
        <v>334</v>
      </c>
    </row>
    <row r="741" spans="2:16" ht="16.2" thickBot="1">
      <c r="B741" s="56"/>
      <c r="C741" s="612"/>
      <c r="D741" s="476"/>
      <c r="E741" s="713" t="s">
        <v>6</v>
      </c>
      <c r="F741" s="713" t="s">
        <v>7</v>
      </c>
      <c r="G741" s="713" t="s">
        <v>8</v>
      </c>
      <c r="H741" s="2215" t="s">
        <v>444</v>
      </c>
      <c r="I741" s="768" t="s">
        <v>322</v>
      </c>
      <c r="J741" s="769" t="s">
        <v>323</v>
      </c>
      <c r="K741" s="597" t="s">
        <v>324</v>
      </c>
      <c r="L741" s="770" t="s">
        <v>325</v>
      </c>
      <c r="M741" s="963" t="s">
        <v>326</v>
      </c>
      <c r="N741" s="770" t="s">
        <v>327</v>
      </c>
      <c r="O741" s="963" t="s">
        <v>328</v>
      </c>
      <c r="P741" s="974" t="s">
        <v>329</v>
      </c>
    </row>
    <row r="742" spans="2:16" ht="13.5" customHeight="1">
      <c r="B742" s="60"/>
      <c r="C742" s="815" t="s">
        <v>106</v>
      </c>
      <c r="D742" s="816">
        <v>1</v>
      </c>
      <c r="E742" s="382">
        <v>90</v>
      </c>
      <c r="F742" s="58">
        <v>92</v>
      </c>
      <c r="G742" s="59">
        <v>383</v>
      </c>
      <c r="H742" s="972">
        <v>2720</v>
      </c>
      <c r="I742" s="2186">
        <v>70</v>
      </c>
      <c r="J742" s="58">
        <v>1.4</v>
      </c>
      <c r="K742" s="58">
        <v>1.6</v>
      </c>
      <c r="L742" s="59">
        <v>900</v>
      </c>
      <c r="M742" s="817">
        <v>1200</v>
      </c>
      <c r="N742" s="817">
        <v>1200</v>
      </c>
      <c r="O742" s="817">
        <v>300</v>
      </c>
      <c r="P742" s="818">
        <v>18</v>
      </c>
    </row>
    <row r="743" spans="2:16" ht="12.75" customHeight="1">
      <c r="B743" s="174"/>
      <c r="C743" s="153" t="s">
        <v>118</v>
      </c>
      <c r="D743" s="516"/>
      <c r="E743" s="580"/>
      <c r="F743" s="383"/>
      <c r="G743" s="383"/>
      <c r="H743" s="383"/>
      <c r="I743" s="383"/>
      <c r="J743" s="383"/>
      <c r="K743" s="383"/>
      <c r="L743" s="383"/>
      <c r="M743" s="383"/>
      <c r="N743" s="383"/>
      <c r="O743" s="383"/>
      <c r="P743" s="581"/>
    </row>
    <row r="744" spans="2:16" ht="12" customHeight="1">
      <c r="B744" s="819" t="s">
        <v>336</v>
      </c>
      <c r="C744" s="518" t="s">
        <v>288</v>
      </c>
      <c r="D744" s="355">
        <v>0.1</v>
      </c>
      <c r="E744" s="838">
        <f>(E742/100)*10</f>
        <v>9</v>
      </c>
      <c r="F744" s="839">
        <f t="shared" ref="F744:P744" si="199">(F742/100)*10</f>
        <v>9.2000000000000011</v>
      </c>
      <c r="G744" s="839">
        <f t="shared" si="199"/>
        <v>38.299999999999997</v>
      </c>
      <c r="H744" s="839">
        <f t="shared" si="199"/>
        <v>272</v>
      </c>
      <c r="I744" s="839">
        <f t="shared" si="199"/>
        <v>7</v>
      </c>
      <c r="J744" s="839">
        <f t="shared" si="199"/>
        <v>0.13999999999999999</v>
      </c>
      <c r="K744" s="839">
        <f t="shared" si="199"/>
        <v>0.16</v>
      </c>
      <c r="L744" s="839">
        <f t="shared" si="199"/>
        <v>90</v>
      </c>
      <c r="M744" s="984">
        <f t="shared" si="199"/>
        <v>120</v>
      </c>
      <c r="N744" s="984">
        <f t="shared" si="199"/>
        <v>120</v>
      </c>
      <c r="O744" s="839">
        <f t="shared" si="199"/>
        <v>30</v>
      </c>
      <c r="P744" s="840">
        <f t="shared" si="199"/>
        <v>1.7999999999999998</v>
      </c>
    </row>
    <row r="745" spans="2:16">
      <c r="B745" s="909"/>
      <c r="C745" s="910" t="s">
        <v>146</v>
      </c>
      <c r="D745" s="911"/>
      <c r="E745" s="1667">
        <f>(E91+E143+E199+E251+E306+E419+E474+E528+E585+E638)/10</f>
        <v>9</v>
      </c>
      <c r="F745" s="1668">
        <f>(F91+F143+F199+F251+F306+F419+F474+F528+F585+F638)/10</f>
        <v>9.1999999999999993</v>
      </c>
      <c r="G745" s="1668">
        <f>(G91+G143+G199+G251+G306+G419+G474+G528+G585+G638)/10</f>
        <v>38.300000000000004</v>
      </c>
      <c r="H745" s="1668">
        <f>(H91+H143+H199+H251+H306+H419+H474+H528+H585+H638)/10</f>
        <v>272.00010000000003</v>
      </c>
      <c r="I745" s="1668">
        <f>(I91+I143+I199+I251+I306+I419+I474+I528+I585+I638)/10</f>
        <v>5.9087000000000005</v>
      </c>
      <c r="J745" s="1668">
        <f>(J91+J143+J199+J251+J306+J419+J474+J528+J585+J638)/10</f>
        <v>0.1658</v>
      </c>
      <c r="K745" s="1668">
        <f>(K91+K143+K199+K251+K306+K419+K474+K528+K585+K638)/10</f>
        <v>0.22200000000000003</v>
      </c>
      <c r="L745" s="1668">
        <f>(L91+L143+L199+L251+L306+L419+L474+L528+L585+L638)/10</f>
        <v>59.962300000000006</v>
      </c>
      <c r="M745" s="2181">
        <f>(M91+M143+M199+M251+M306+M419+M474+M528+M585+M638)/10</f>
        <v>189.68900000000002</v>
      </c>
      <c r="N745" s="2181">
        <f>(N91+N143+N199+N251+N306+N419+N474+N528+N585+N638)/10</f>
        <v>193.47</v>
      </c>
      <c r="O745" s="1668">
        <f>(O91+O143+O199+O251+O306+O419+O474+O528+O585+O638)/10</f>
        <v>44.4482</v>
      </c>
      <c r="P745" s="1669">
        <f>(P91+P143+P199+P251+P306+P419+P474+P528+P585+P638)/10</f>
        <v>2.0509499999999998</v>
      </c>
    </row>
    <row r="746" spans="2:16" ht="15" thickBot="1">
      <c r="B746" s="56"/>
      <c r="C746" s="2182" t="s">
        <v>453</v>
      </c>
      <c r="D746" s="1615"/>
      <c r="E746" s="881">
        <f>(E745*100/E742)-10</f>
        <v>0</v>
      </c>
      <c r="F746" s="882">
        <f t="shared" ref="F746:P746" si="200">(F745*100/F742)-10</f>
        <v>0</v>
      </c>
      <c r="G746" s="882">
        <f t="shared" si="200"/>
        <v>0</v>
      </c>
      <c r="H746" s="882">
        <f t="shared" si="200"/>
        <v>3.6764705892977645E-6</v>
      </c>
      <c r="I746" s="882">
        <f t="shared" si="200"/>
        <v>-1.5589999999999993</v>
      </c>
      <c r="J746" s="882">
        <f t="shared" si="200"/>
        <v>1.8428571428571452</v>
      </c>
      <c r="K746" s="882">
        <f t="shared" si="200"/>
        <v>3.8750000000000018</v>
      </c>
      <c r="L746" s="882">
        <f t="shared" si="200"/>
        <v>-3.3375222222222218</v>
      </c>
      <c r="M746" s="882">
        <f t="shared" si="200"/>
        <v>5.8074166666666684</v>
      </c>
      <c r="N746" s="882">
        <f t="shared" si="200"/>
        <v>6.1224999999999987</v>
      </c>
      <c r="O746" s="882">
        <f t="shared" si="200"/>
        <v>4.8160666666666661</v>
      </c>
      <c r="P746" s="893">
        <f t="shared" si="200"/>
        <v>1.3941666666666652</v>
      </c>
    </row>
    <row r="747" spans="2:16" ht="15" thickBot="1">
      <c r="P747"/>
    </row>
    <row r="748" spans="2:16" ht="15" thickBot="1">
      <c r="B748" s="2226" t="s">
        <v>922</v>
      </c>
      <c r="C748" s="57"/>
      <c r="D748" s="504"/>
      <c r="E748" s="982" t="s">
        <v>848</v>
      </c>
      <c r="F748" s="357"/>
      <c r="G748" s="357"/>
      <c r="H748" s="2105" t="s">
        <v>710</v>
      </c>
      <c r="I748" s="574" t="s">
        <v>319</v>
      </c>
      <c r="J748" s="2175"/>
      <c r="K748" s="2175"/>
      <c r="L748" s="2176"/>
      <c r="M748" s="766" t="s">
        <v>320</v>
      </c>
      <c r="N748" s="33"/>
      <c r="O748" s="767"/>
      <c r="P748" s="506"/>
    </row>
    <row r="749" spans="2:16" ht="13.5" customHeight="1">
      <c r="B749" s="60"/>
      <c r="C749" s="847" t="s">
        <v>297</v>
      </c>
      <c r="D749" s="507"/>
      <c r="E749" s="971" t="s">
        <v>186</v>
      </c>
      <c r="F749" s="971" t="s">
        <v>56</v>
      </c>
      <c r="G749" s="2173" t="s">
        <v>57</v>
      </c>
      <c r="H749" s="2174" t="s">
        <v>189</v>
      </c>
      <c r="I749" s="614"/>
      <c r="J749" s="2124"/>
      <c r="K749" s="33"/>
      <c r="L749" s="2124"/>
      <c r="M749" s="2177" t="s">
        <v>331</v>
      </c>
      <c r="N749" s="2178" t="s">
        <v>332</v>
      </c>
      <c r="O749" s="2177" t="s">
        <v>333</v>
      </c>
      <c r="P749" s="2179" t="s">
        <v>334</v>
      </c>
    </row>
    <row r="750" spans="2:16" ht="16.2" thickBot="1">
      <c r="B750" s="56"/>
      <c r="C750" s="612"/>
      <c r="D750" s="476"/>
      <c r="E750" s="713" t="s">
        <v>6</v>
      </c>
      <c r="F750" s="713" t="s">
        <v>7</v>
      </c>
      <c r="G750" s="713" t="s">
        <v>8</v>
      </c>
      <c r="H750" s="2215" t="s">
        <v>444</v>
      </c>
      <c r="I750" s="768" t="s">
        <v>322</v>
      </c>
      <c r="J750" s="769" t="s">
        <v>323</v>
      </c>
      <c r="K750" s="597" t="s">
        <v>324</v>
      </c>
      <c r="L750" s="770" t="s">
        <v>325</v>
      </c>
      <c r="M750" s="963" t="s">
        <v>326</v>
      </c>
      <c r="N750" s="770" t="s">
        <v>327</v>
      </c>
      <c r="O750" s="963" t="s">
        <v>328</v>
      </c>
      <c r="P750" s="974" t="s">
        <v>329</v>
      </c>
    </row>
    <row r="751" spans="2:16" ht="12.75" customHeight="1">
      <c r="B751" s="60"/>
      <c r="C751" s="815" t="s">
        <v>106</v>
      </c>
      <c r="D751" s="816">
        <v>1</v>
      </c>
      <c r="E751" s="382">
        <v>90</v>
      </c>
      <c r="F751" s="58">
        <v>92</v>
      </c>
      <c r="G751" s="59">
        <v>383</v>
      </c>
      <c r="H751" s="972">
        <v>2720</v>
      </c>
      <c r="I751" s="2186">
        <v>70</v>
      </c>
      <c r="J751" s="58">
        <v>1.4</v>
      </c>
      <c r="K751" s="58">
        <v>1.6</v>
      </c>
      <c r="L751" s="59">
        <v>900</v>
      </c>
      <c r="M751" s="817">
        <v>1200</v>
      </c>
      <c r="N751" s="817">
        <v>1200</v>
      </c>
      <c r="O751" s="817">
        <v>300</v>
      </c>
      <c r="P751" s="818">
        <v>18</v>
      </c>
    </row>
    <row r="752" spans="2:16" ht="12.75" customHeight="1">
      <c r="B752" s="174"/>
      <c r="C752" s="153" t="s">
        <v>118</v>
      </c>
      <c r="D752" s="516"/>
      <c r="E752" s="580"/>
      <c r="F752" s="383"/>
      <c r="G752" s="383"/>
      <c r="H752" s="383"/>
      <c r="I752" s="383"/>
      <c r="J752" s="383"/>
      <c r="K752" s="383"/>
      <c r="L752" s="383"/>
      <c r="M752" s="383"/>
      <c r="N752" s="383"/>
      <c r="O752" s="383"/>
      <c r="P752" s="581"/>
    </row>
    <row r="753" spans="2:16" ht="12.75" customHeight="1">
      <c r="B753" s="819" t="s">
        <v>336</v>
      </c>
      <c r="C753" s="518" t="s">
        <v>208</v>
      </c>
      <c r="D753" s="355">
        <v>0.6</v>
      </c>
      <c r="E753" s="838">
        <f>(E751/100)*60</f>
        <v>54</v>
      </c>
      <c r="F753" s="839">
        <f t="shared" ref="F753:P753" si="201">(F751/100)*60</f>
        <v>55.2</v>
      </c>
      <c r="G753" s="839">
        <f t="shared" si="201"/>
        <v>229.8</v>
      </c>
      <c r="H753" s="839">
        <f t="shared" si="201"/>
        <v>1632</v>
      </c>
      <c r="I753" s="839">
        <f t="shared" si="201"/>
        <v>42</v>
      </c>
      <c r="J753" s="839">
        <f t="shared" si="201"/>
        <v>0.83999999999999986</v>
      </c>
      <c r="K753" s="839">
        <f t="shared" si="201"/>
        <v>0.96</v>
      </c>
      <c r="L753" s="839">
        <f t="shared" si="201"/>
        <v>540</v>
      </c>
      <c r="M753" s="984">
        <f t="shared" si="201"/>
        <v>720</v>
      </c>
      <c r="N753" s="984">
        <f t="shared" si="201"/>
        <v>720</v>
      </c>
      <c r="O753" s="984">
        <f t="shared" si="201"/>
        <v>180</v>
      </c>
      <c r="P753" s="840">
        <f t="shared" si="201"/>
        <v>10.799999999999999</v>
      </c>
    </row>
    <row r="754" spans="2:16" ht="13.5" customHeight="1">
      <c r="B754" s="909"/>
      <c r="C754" s="910" t="s">
        <v>146</v>
      </c>
      <c r="D754" s="911"/>
      <c r="E754" s="1667">
        <f>(E96+E148+E203+E256+E311+E424+E479+E533+E590+E643)/10</f>
        <v>54.000300000000003</v>
      </c>
      <c r="F754" s="1668">
        <f>(F96+F148+F203+F256+F311+F424+F479+F533+F590+F643)/10</f>
        <v>55.2</v>
      </c>
      <c r="G754" s="1668">
        <f>(G96+G148+G203+G256+G311+G424+G479+G533+G590+G643)/10</f>
        <v>229.79992999999999</v>
      </c>
      <c r="H754" s="1668">
        <f>(H96+H148+H203+H256+H311+H424+H479+H533+H590+H643)/10</f>
        <v>1632.0000000000002</v>
      </c>
      <c r="I754" s="1668">
        <f>(I96+I148+I203+I256+I311+I424+I479+I533+I590+I643)/10</f>
        <v>43.088650000000001</v>
      </c>
      <c r="J754" s="1668">
        <f>(J96+J148+J203+J256+J311+J424+J479+J533+J590+J643)/10</f>
        <v>0.81460500000000002</v>
      </c>
      <c r="K754" s="1668">
        <f>(K96+K148+K203+K256+K311+K424+K479+K533+K590+K643)/10</f>
        <v>0.89659500000000014</v>
      </c>
      <c r="L754" s="1668">
        <f>(L96+L148+L203+L256+L311+L424+L479+L533+L590+L643)/10</f>
        <v>570.03705000000014</v>
      </c>
      <c r="M754" s="2181">
        <f>(M96+M148+M203+M256+M311+M424+M479+M533+M590+M643)/10</f>
        <v>650.31024000000002</v>
      </c>
      <c r="N754" s="2181">
        <f>(N96+N148+N203+N256+N311+N424+N479+N533+N590+N643)/10</f>
        <v>646.53080999999997</v>
      </c>
      <c r="O754" s="2181">
        <f>(O96+O148+O203+O256+O311+O424+O479+O533+O590+O643)/10</f>
        <v>165.55473000000001</v>
      </c>
      <c r="P754" s="1669">
        <f>(P96+P148+P203+P256+P311+P424+P479+P533+P590+P643)/10</f>
        <v>10.54833</v>
      </c>
    </row>
    <row r="755" spans="2:16" ht="11.25" customHeight="1" thickBot="1">
      <c r="B755" s="230"/>
      <c r="C755" s="858" t="s">
        <v>453</v>
      </c>
      <c r="D755" s="900"/>
      <c r="E755" s="881">
        <f>(E754*100/E751)-60</f>
        <v>3.3333333333729342E-4</v>
      </c>
      <c r="F755" s="882">
        <f t="shared" ref="F755:O755" si="202">(F754*100/F751)-60</f>
        <v>0</v>
      </c>
      <c r="G755" s="882">
        <f t="shared" si="202"/>
        <v>-1.8276762403957036E-5</v>
      </c>
      <c r="H755" s="882">
        <f t="shared" si="202"/>
        <v>0</v>
      </c>
      <c r="I755" s="882">
        <f t="shared" si="202"/>
        <v>1.5552142857142854</v>
      </c>
      <c r="J755" s="882">
        <f t="shared" si="202"/>
        <v>-1.8139285714285691</v>
      </c>
      <c r="K755" s="882">
        <f t="shared" si="202"/>
        <v>-3.9628124999999983</v>
      </c>
      <c r="L755" s="882">
        <f t="shared" si="202"/>
        <v>3.3374500000000182</v>
      </c>
      <c r="M755" s="882">
        <f t="shared" si="202"/>
        <v>-5.8074799999999982</v>
      </c>
      <c r="N755" s="882">
        <f t="shared" si="202"/>
        <v>-6.1224325000000022</v>
      </c>
      <c r="O755" s="882">
        <f t="shared" si="202"/>
        <v>-4.8150899999999908</v>
      </c>
      <c r="P755" s="893">
        <f>(P754*100/P751)-60</f>
        <v>-1.3981666666666612</v>
      </c>
    </row>
    <row r="756" spans="2:16" ht="12.75" customHeight="1" thickBot="1">
      <c r="P756"/>
    </row>
    <row r="757" spans="2:16" ht="15" thickBot="1">
      <c r="B757" s="2226" t="s">
        <v>922</v>
      </c>
      <c r="C757" s="57"/>
      <c r="D757" s="504"/>
      <c r="E757" s="982" t="s">
        <v>848</v>
      </c>
      <c r="F757" s="357"/>
      <c r="G757" s="357"/>
      <c r="H757" s="2105" t="s">
        <v>710</v>
      </c>
      <c r="I757" s="574" t="s">
        <v>319</v>
      </c>
      <c r="J757" s="2175"/>
      <c r="K757" s="2175"/>
      <c r="L757" s="2176"/>
      <c r="M757" s="766" t="s">
        <v>320</v>
      </c>
      <c r="N757" s="33"/>
      <c r="O757" s="767"/>
      <c r="P757" s="506"/>
    </row>
    <row r="758" spans="2:16">
      <c r="B758" s="60"/>
      <c r="C758" s="847" t="s">
        <v>298</v>
      </c>
      <c r="D758" s="507"/>
      <c r="E758" s="971" t="s">
        <v>186</v>
      </c>
      <c r="F758" s="971" t="s">
        <v>56</v>
      </c>
      <c r="G758" s="2173" t="s">
        <v>57</v>
      </c>
      <c r="H758" s="2174" t="s">
        <v>189</v>
      </c>
      <c r="I758" s="614"/>
      <c r="J758" s="2124"/>
      <c r="K758" s="33"/>
      <c r="L758" s="2124"/>
      <c r="M758" s="2177" t="s">
        <v>331</v>
      </c>
      <c r="N758" s="2178" t="s">
        <v>332</v>
      </c>
      <c r="O758" s="2177" t="s">
        <v>333</v>
      </c>
      <c r="P758" s="2179" t="s">
        <v>334</v>
      </c>
    </row>
    <row r="759" spans="2:16" ht="16.2" thickBot="1">
      <c r="B759" s="56"/>
      <c r="C759" s="612"/>
      <c r="D759" s="476"/>
      <c r="E759" s="713" t="s">
        <v>6</v>
      </c>
      <c r="F759" s="713" t="s">
        <v>7</v>
      </c>
      <c r="G759" s="713" t="s">
        <v>8</v>
      </c>
      <c r="H759" s="2215" t="s">
        <v>444</v>
      </c>
      <c r="I759" s="768" t="s">
        <v>322</v>
      </c>
      <c r="J759" s="769" t="s">
        <v>323</v>
      </c>
      <c r="K759" s="597" t="s">
        <v>324</v>
      </c>
      <c r="L759" s="770" t="s">
        <v>325</v>
      </c>
      <c r="M759" s="963" t="s">
        <v>326</v>
      </c>
      <c r="N759" s="770" t="s">
        <v>327</v>
      </c>
      <c r="O759" s="963" t="s">
        <v>328</v>
      </c>
      <c r="P759" s="974" t="s">
        <v>329</v>
      </c>
    </row>
    <row r="760" spans="2:16" ht="12.75" customHeight="1">
      <c r="B760" s="60"/>
      <c r="C760" s="815" t="s">
        <v>106</v>
      </c>
      <c r="D760" s="816">
        <v>1</v>
      </c>
      <c r="E760" s="382">
        <v>90</v>
      </c>
      <c r="F760" s="58">
        <v>92</v>
      </c>
      <c r="G760" s="59">
        <v>383</v>
      </c>
      <c r="H760" s="972">
        <v>2720</v>
      </c>
      <c r="I760" s="2186">
        <v>70</v>
      </c>
      <c r="J760" s="58">
        <v>1.4</v>
      </c>
      <c r="K760" s="58">
        <v>1.6</v>
      </c>
      <c r="L760" s="59">
        <v>900</v>
      </c>
      <c r="M760" s="817">
        <v>1200</v>
      </c>
      <c r="N760" s="817">
        <v>1200</v>
      </c>
      <c r="O760" s="817">
        <v>300</v>
      </c>
      <c r="P760" s="818">
        <v>18</v>
      </c>
    </row>
    <row r="761" spans="2:16" ht="12" customHeight="1">
      <c r="B761" s="174"/>
      <c r="C761" s="153" t="s">
        <v>118</v>
      </c>
      <c r="D761" s="516"/>
      <c r="E761" s="580"/>
      <c r="F761" s="383"/>
      <c r="G761" s="383"/>
      <c r="H761" s="383"/>
      <c r="I761" s="383"/>
      <c r="J761" s="383"/>
      <c r="K761" s="383"/>
      <c r="L761" s="383"/>
      <c r="M761" s="383"/>
      <c r="N761" s="383"/>
      <c r="O761" s="383"/>
      <c r="P761" s="581"/>
    </row>
    <row r="762" spans="2:16" ht="12.75" customHeight="1">
      <c r="B762" s="819" t="s">
        <v>336</v>
      </c>
      <c r="C762" s="2227" t="s">
        <v>289</v>
      </c>
      <c r="D762" s="355">
        <v>0.45</v>
      </c>
      <c r="E762" s="838">
        <f>(E760/100)*45</f>
        <v>40.5</v>
      </c>
      <c r="F762" s="839">
        <f t="shared" ref="F762:P762" si="203">(F760/100)*45</f>
        <v>41.4</v>
      </c>
      <c r="G762" s="839">
        <f t="shared" si="203"/>
        <v>172.35</v>
      </c>
      <c r="H762" s="839">
        <f t="shared" si="203"/>
        <v>1224</v>
      </c>
      <c r="I762" s="839">
        <f t="shared" si="203"/>
        <v>31.499999999999996</v>
      </c>
      <c r="J762" s="839">
        <f t="shared" si="203"/>
        <v>0.62999999999999989</v>
      </c>
      <c r="K762" s="839">
        <f t="shared" si="203"/>
        <v>0.72</v>
      </c>
      <c r="L762" s="839">
        <f t="shared" si="203"/>
        <v>405</v>
      </c>
      <c r="M762" s="984">
        <f t="shared" si="203"/>
        <v>540</v>
      </c>
      <c r="N762" s="984">
        <f t="shared" si="203"/>
        <v>540</v>
      </c>
      <c r="O762" s="984">
        <f t="shared" si="203"/>
        <v>135</v>
      </c>
      <c r="P762" s="840">
        <f t="shared" si="203"/>
        <v>8.1</v>
      </c>
    </row>
    <row r="763" spans="2:16" ht="12.75" customHeight="1">
      <c r="B763" s="2183"/>
      <c r="C763" s="2184" t="s">
        <v>146</v>
      </c>
      <c r="D763" s="2185"/>
      <c r="E763" s="1667">
        <f>(E100+E152+E207+E260+E315+E428+E483+E537+E594+E647)/10</f>
        <v>40.500299999999996</v>
      </c>
      <c r="F763" s="1668">
        <f>(F100+F152+F207+F260+F315+F428+F483+F537+F594+F647)/10</f>
        <v>41.4</v>
      </c>
      <c r="G763" s="1668">
        <f>(G100+G152+G207+G260+G315+G428+G483+G537+G594+G647)/10</f>
        <v>172.34993</v>
      </c>
      <c r="H763" s="1668">
        <f>(H100+H152+H207+H260+H315+H428+H483+H537+H594+H647)/10</f>
        <v>1224.0001</v>
      </c>
      <c r="I763" s="1668">
        <f>(I100+I152+I207+I260+I315+I428+I483+I537+I594+I647)/10</f>
        <v>32.297449999999998</v>
      </c>
      <c r="J763" s="1668">
        <f>(J100+J152+J207+J260+J315+J428+J483+J537+J594+J647)/10</f>
        <v>0.66017999999999999</v>
      </c>
      <c r="K763" s="1668">
        <f>(K100+K152+K207+K260+K315+K428+K483+K537+K594+K647)/10</f>
        <v>0.75247000000000008</v>
      </c>
      <c r="L763" s="1668">
        <f>(L100+L152+L207+L260+L315+L428+L483+L537+L594+L647)/10</f>
        <v>321.11565000000002</v>
      </c>
      <c r="M763" s="2181">
        <f>(M100+M152+M207+M260+M315+M428+M483+M537+M594+M647)/10</f>
        <v>552.61313000000007</v>
      </c>
      <c r="N763" s="2181">
        <f>(N100+N152+N207+N260+N315+N428+N483+N537+N594+N647)/10</f>
        <v>617.02580000000012</v>
      </c>
      <c r="O763" s="2181">
        <f>(O100+O152+O207+O260+O315+O428+O483+O537+O594+O647)/10</f>
        <v>155.90169999999998</v>
      </c>
      <c r="P763" s="1669">
        <f>(P100+P152+P207+P260+P315+P428+P483+P537+P594+P647)/10</f>
        <v>8.6022499999999997</v>
      </c>
    </row>
    <row r="764" spans="2:16" ht="15" thickBot="1">
      <c r="B764" s="56"/>
      <c r="C764" s="2182" t="s">
        <v>453</v>
      </c>
      <c r="D764" s="1615"/>
      <c r="E764" s="881">
        <f>(E763*100/E760)-45</f>
        <v>3.33333333330188E-4</v>
      </c>
      <c r="F764" s="882">
        <f t="shared" ref="F764:O764" si="204">(F763*100/F760)-45</f>
        <v>0</v>
      </c>
      <c r="G764" s="882">
        <f t="shared" si="204"/>
        <v>-1.8276762403957036E-5</v>
      </c>
      <c r="H764" s="882">
        <f t="shared" si="204"/>
        <v>3.676470583968694E-6</v>
      </c>
      <c r="I764" s="882">
        <f t="shared" si="204"/>
        <v>1.1392142857142815</v>
      </c>
      <c r="J764" s="882">
        <f t="shared" si="204"/>
        <v>2.1557142857142892</v>
      </c>
      <c r="K764" s="882">
        <f t="shared" si="204"/>
        <v>2.0293750000000088</v>
      </c>
      <c r="L764" s="882">
        <f t="shared" si="204"/>
        <v>-9.3204833333333283</v>
      </c>
      <c r="M764" s="882">
        <f t="shared" si="204"/>
        <v>1.0510941666666724</v>
      </c>
      <c r="N764" s="882">
        <f t="shared" si="204"/>
        <v>6.4188166666666717</v>
      </c>
      <c r="O764" s="882">
        <f t="shared" si="204"/>
        <v>6.9672333333333256</v>
      </c>
      <c r="P764" s="893">
        <f>(P763*100/P760)-45</f>
        <v>2.7902777777777814</v>
      </c>
    </row>
    <row r="765" spans="2:16" ht="12.75" customHeight="1" thickBot="1">
      <c r="P765"/>
    </row>
    <row r="766" spans="2:16" ht="13.5" customHeight="1" thickBot="1">
      <c r="B766" s="2576" t="s">
        <v>921</v>
      </c>
      <c r="C766" s="57"/>
      <c r="D766" s="975" t="s">
        <v>300</v>
      </c>
      <c r="E766" s="982" t="s">
        <v>848</v>
      </c>
      <c r="F766" s="357"/>
      <c r="G766" s="357"/>
      <c r="H766" s="2105" t="s">
        <v>710</v>
      </c>
      <c r="I766" s="574" t="s">
        <v>319</v>
      </c>
      <c r="J766" s="2175"/>
      <c r="K766" s="2175"/>
      <c r="L766" s="2176"/>
      <c r="M766" s="766" t="s">
        <v>320</v>
      </c>
      <c r="N766" s="33"/>
      <c r="O766" s="767"/>
      <c r="P766" s="506"/>
    </row>
    <row r="767" spans="2:16" ht="14.25" customHeight="1">
      <c r="B767" s="2225" t="s">
        <v>255</v>
      </c>
      <c r="C767" s="813"/>
      <c r="D767" s="507"/>
      <c r="E767" s="971" t="s">
        <v>186</v>
      </c>
      <c r="F767" s="971" t="s">
        <v>56</v>
      </c>
      <c r="G767" s="2173" t="s">
        <v>57</v>
      </c>
      <c r="H767" s="2174" t="s">
        <v>189</v>
      </c>
      <c r="I767" s="614"/>
      <c r="J767" s="2124"/>
      <c r="K767" s="33"/>
      <c r="L767" s="2124"/>
      <c r="M767" s="2177" t="s">
        <v>331</v>
      </c>
      <c r="N767" s="2178" t="s">
        <v>332</v>
      </c>
      <c r="O767" s="2177" t="s">
        <v>333</v>
      </c>
      <c r="P767" s="2179" t="s">
        <v>334</v>
      </c>
    </row>
    <row r="768" spans="2:16" ht="13.5" customHeight="1" thickBot="1">
      <c r="B768" s="56"/>
      <c r="C768" s="567" t="s">
        <v>233</v>
      </c>
      <c r="D768" s="476"/>
      <c r="E768" s="713" t="s">
        <v>6</v>
      </c>
      <c r="F768" s="713" t="s">
        <v>7</v>
      </c>
      <c r="G768" s="713" t="s">
        <v>8</v>
      </c>
      <c r="H768" s="2215" t="s">
        <v>444</v>
      </c>
      <c r="I768" s="768" t="s">
        <v>322</v>
      </c>
      <c r="J768" s="769" t="s">
        <v>323</v>
      </c>
      <c r="K768" s="597" t="s">
        <v>324</v>
      </c>
      <c r="L768" s="770" t="s">
        <v>325</v>
      </c>
      <c r="M768" s="963" t="s">
        <v>326</v>
      </c>
      <c r="N768" s="770" t="s">
        <v>327</v>
      </c>
      <c r="O768" s="963" t="s">
        <v>328</v>
      </c>
      <c r="P768" s="974" t="s">
        <v>329</v>
      </c>
    </row>
    <row r="769" spans="2:16">
      <c r="B769" s="60"/>
      <c r="C769" s="815" t="s">
        <v>106</v>
      </c>
      <c r="D769" s="816">
        <v>1</v>
      </c>
      <c r="E769" s="382">
        <v>90</v>
      </c>
      <c r="F769" s="58">
        <v>92</v>
      </c>
      <c r="G769" s="59">
        <v>383</v>
      </c>
      <c r="H769" s="972">
        <v>2720</v>
      </c>
      <c r="I769" s="2186">
        <v>70</v>
      </c>
      <c r="J769" s="58">
        <v>1.4</v>
      </c>
      <c r="K769" s="58">
        <v>1.6</v>
      </c>
      <c r="L769" s="59">
        <v>900</v>
      </c>
      <c r="M769" s="817">
        <v>1200</v>
      </c>
      <c r="N769" s="817">
        <v>1200</v>
      </c>
      <c r="O769" s="817">
        <v>300</v>
      </c>
      <c r="P769" s="818">
        <v>18</v>
      </c>
    </row>
    <row r="770" spans="2:16">
      <c r="B770" s="174"/>
      <c r="C770" s="153" t="s">
        <v>118</v>
      </c>
      <c r="D770" s="516"/>
      <c r="E770" s="580"/>
      <c r="F770" s="383"/>
      <c r="G770" s="383"/>
      <c r="H770" s="383"/>
      <c r="I770" s="383"/>
      <c r="J770" s="383"/>
      <c r="K770" s="383"/>
      <c r="L770" s="383"/>
      <c r="M770" s="383"/>
      <c r="N770" s="383"/>
      <c r="O770" s="383"/>
      <c r="P770" s="581"/>
    </row>
    <row r="771" spans="2:16">
      <c r="B771" s="819" t="s">
        <v>336</v>
      </c>
      <c r="C771" s="845" t="s">
        <v>338</v>
      </c>
      <c r="D771" s="355">
        <v>0.7</v>
      </c>
      <c r="E771" s="838">
        <f>(E769/100)*70</f>
        <v>63</v>
      </c>
      <c r="F771" s="839">
        <f t="shared" ref="F771:P771" si="205">(F769/100)*70</f>
        <v>64.400000000000006</v>
      </c>
      <c r="G771" s="839">
        <f t="shared" si="205"/>
        <v>268.10000000000002</v>
      </c>
      <c r="H771" s="839">
        <f t="shared" si="205"/>
        <v>1904</v>
      </c>
      <c r="I771" s="839">
        <f t="shared" si="205"/>
        <v>49</v>
      </c>
      <c r="J771" s="839">
        <f t="shared" si="205"/>
        <v>0.97999999999999987</v>
      </c>
      <c r="K771" s="839">
        <f t="shared" si="205"/>
        <v>1.1200000000000001</v>
      </c>
      <c r="L771" s="839">
        <f t="shared" si="205"/>
        <v>630</v>
      </c>
      <c r="M771" s="984">
        <f t="shared" si="205"/>
        <v>840</v>
      </c>
      <c r="N771" s="984">
        <f t="shared" si="205"/>
        <v>840</v>
      </c>
      <c r="O771" s="984">
        <f t="shared" si="205"/>
        <v>210</v>
      </c>
      <c r="P771" s="840">
        <f t="shared" si="205"/>
        <v>12.6</v>
      </c>
    </row>
    <row r="772" spans="2:16">
      <c r="B772" s="2216"/>
      <c r="C772" s="2217" t="s">
        <v>146</v>
      </c>
      <c r="D772" s="2218"/>
      <c r="E772" s="2223">
        <f>(E104+E156+E211+E264+E319+E432+E487+E541+E598+E651)/10</f>
        <v>63.000300000000003</v>
      </c>
      <c r="F772" s="2220">
        <f>(F104+F156+F211+F264+F319+F432+F487+F541+F598+F651)/10</f>
        <v>64.400000000000006</v>
      </c>
      <c r="G772" s="2220">
        <f>(G104+G156+G211+G264+G319+G432+G487+G541+G598+G651)/10</f>
        <v>268.09992999999997</v>
      </c>
      <c r="H772" s="2220">
        <f>(H104+H156+H211+H264+H319+H432+H487+H541+H598+H651)/10</f>
        <v>1904.0001</v>
      </c>
      <c r="I772" s="2220">
        <f>(I104+I156+I211+I264+I319+I432+I487+I541+I598+I651)/10</f>
        <v>48.997349999999997</v>
      </c>
      <c r="J772" s="2220">
        <f>(J104+J156+J211+J264+J319+J432+J487+J541+J598+J651)/10</f>
        <v>0.98040499999999997</v>
      </c>
      <c r="K772" s="2220">
        <f>(K104+K156+K211+K264+K319+K432+K487+K541+K598+K651)/10</f>
        <v>1.118595</v>
      </c>
      <c r="L772" s="2221">
        <f>(L104+L156+L211+L264+L319+L432+L487+L541+L598+L651)/10</f>
        <v>629.99935000000005</v>
      </c>
      <c r="M772" s="2221">
        <f>(M104+M156+M211+M264+M319+M432+M487+M541+M598+M651)/10</f>
        <v>839.99923999999987</v>
      </c>
      <c r="N772" s="2221">
        <f>(N104+N156+N211+N264+N319+N432+N487+N541+N598+N651)/10</f>
        <v>840.00080999999989</v>
      </c>
      <c r="O772" s="2221">
        <f>(O104+O156+O211+O264+O319+O432+O487+O541+O598+O651)/10</f>
        <v>210.00293000000002</v>
      </c>
      <c r="P772" s="2224">
        <f>(P104+P156+P211+P264+P319+P432+P487+P541+P598+P651)/10</f>
        <v>12.599279999999998</v>
      </c>
    </row>
    <row r="773" spans="2:16" ht="15" thickBot="1">
      <c r="B773" s="230"/>
      <c r="C773" s="858" t="s">
        <v>453</v>
      </c>
      <c r="D773" s="900"/>
      <c r="E773" s="881">
        <f>(E772*100/E769)-70</f>
        <v>3.3333333334439885E-4</v>
      </c>
      <c r="F773" s="882">
        <f t="shared" ref="F773:O773" si="206">(F772*100/F769)-70</f>
        <v>0</v>
      </c>
      <c r="G773" s="882">
        <f t="shared" si="206"/>
        <v>-1.8276762403957036E-5</v>
      </c>
      <c r="H773" s="882">
        <f t="shared" si="206"/>
        <v>3.6764705981795487E-6</v>
      </c>
      <c r="I773" s="2387">
        <f t="shared" si="206"/>
        <v>-3.7857142857120607E-3</v>
      </c>
      <c r="J773" s="882">
        <f t="shared" si="206"/>
        <v>2.8928571428565419E-2</v>
      </c>
      <c r="K773" s="882">
        <f t="shared" si="206"/>
        <v>-8.7812500000012506E-2</v>
      </c>
      <c r="L773" s="882">
        <f t="shared" si="206"/>
        <v>-7.2222222215145848E-5</v>
      </c>
      <c r="M773" s="882">
        <f t="shared" si="206"/>
        <v>-6.3333333343962295E-5</v>
      </c>
      <c r="N773" s="882">
        <f t="shared" si="206"/>
        <v>6.7499999985898285E-5</v>
      </c>
      <c r="O773" s="882">
        <f t="shared" si="206"/>
        <v>9.766666666735091E-4</v>
      </c>
      <c r="P773" s="893">
        <f>(P772*100/P769)-70</f>
        <v>-4.0000000000048885E-3</v>
      </c>
    </row>
    <row r="775" spans="2:16">
      <c r="E775" s="827"/>
      <c r="F775" s="827"/>
      <c r="G775" s="827"/>
      <c r="H775" s="827"/>
      <c r="I775" s="2674"/>
      <c r="J775" s="2675"/>
      <c r="K775" s="2453"/>
      <c r="L775" s="2453"/>
      <c r="M775" s="2675"/>
      <c r="N775" s="2675"/>
      <c r="O775" s="2675"/>
      <c r="P775" s="2453"/>
    </row>
    <row r="776" spans="2:16">
      <c r="P776"/>
    </row>
    <row r="777" spans="2:16">
      <c r="P777"/>
    </row>
    <row r="778" spans="2:16">
      <c r="P778"/>
    </row>
    <row r="779" spans="2:16">
      <c r="B779" s="2" t="s">
        <v>110</v>
      </c>
      <c r="D779"/>
      <c r="E779"/>
      <c r="F779"/>
      <c r="G779"/>
      <c r="H779" t="s">
        <v>111</v>
      </c>
      <c r="P779"/>
    </row>
    <row r="780" spans="2:16">
      <c r="P780"/>
    </row>
    <row r="781" spans="2:16">
      <c r="C781" t="s">
        <v>15</v>
      </c>
      <c r="D781"/>
      <c r="E781" s="6"/>
      <c r="F781"/>
      <c r="G781"/>
      <c r="H781"/>
      <c r="P781"/>
    </row>
    <row r="782" spans="2:16">
      <c r="B782" s="62">
        <v>1</v>
      </c>
      <c r="C782" s="61" t="s">
        <v>16</v>
      </c>
      <c r="D782" s="61"/>
      <c r="E782" s="65"/>
      <c r="F782" s="61" t="s">
        <v>17</v>
      </c>
      <c r="G782" s="61"/>
      <c r="H782" s="61"/>
      <c r="P782"/>
    </row>
    <row r="783" spans="2:16">
      <c r="B783" s="62"/>
      <c r="C783" s="61" t="s">
        <v>18</v>
      </c>
      <c r="D783" s="61"/>
      <c r="E783" s="65"/>
      <c r="F783" s="61"/>
      <c r="G783" s="64"/>
      <c r="H783" s="61"/>
      <c r="P783"/>
    </row>
    <row r="784" spans="2:16">
      <c r="B784">
        <v>2</v>
      </c>
      <c r="C784" s="564" t="s">
        <v>828</v>
      </c>
      <c r="D784" s="61"/>
      <c r="E784" s="65"/>
      <c r="F784" s="61"/>
      <c r="G784" s="61"/>
      <c r="H784" s="61"/>
      <c r="P784"/>
    </row>
    <row r="785" spans="2:16">
      <c r="C785" s="564" t="s">
        <v>829</v>
      </c>
      <c r="D785" s="61"/>
      <c r="E785" s="65"/>
      <c r="F785" s="61"/>
      <c r="G785" s="64"/>
      <c r="H785" s="61"/>
      <c r="P785"/>
    </row>
    <row r="786" spans="2:16">
      <c r="B786">
        <v>3</v>
      </c>
      <c r="C786" s="564" t="s">
        <v>455</v>
      </c>
      <c r="D786" s="564"/>
      <c r="E786" s="564"/>
      <c r="F786" s="564"/>
      <c r="G786" s="564"/>
      <c r="H786" s="564"/>
      <c r="J786" s="564"/>
      <c r="P786"/>
    </row>
    <row r="787" spans="2:16">
      <c r="C787" s="564" t="s">
        <v>456</v>
      </c>
      <c r="D787" s="564"/>
      <c r="E787" s="564"/>
      <c r="F787" s="564"/>
      <c r="G787" s="564"/>
      <c r="H787" s="564"/>
      <c r="I787" s="564"/>
      <c r="J787" s="2"/>
      <c r="P787"/>
    </row>
    <row r="788" spans="2:16">
      <c r="C788" s="564" t="s">
        <v>457</v>
      </c>
      <c r="D788" s="564"/>
      <c r="E788" s="564"/>
      <c r="F788" s="564"/>
      <c r="G788" s="564"/>
      <c r="H788" s="564"/>
      <c r="I788" s="564"/>
      <c r="J788" s="564"/>
      <c r="P788"/>
    </row>
    <row r="789" spans="2:16">
      <c r="B789">
        <v>4</v>
      </c>
      <c r="C789" s="564" t="s">
        <v>458</v>
      </c>
      <c r="D789" s="564"/>
      <c r="E789" s="564"/>
      <c r="F789" s="564"/>
      <c r="G789" s="564"/>
      <c r="H789" s="564"/>
      <c r="I789" s="564"/>
      <c r="P789"/>
    </row>
    <row r="790" spans="2:16">
      <c r="C790" s="564" t="s">
        <v>459</v>
      </c>
      <c r="D790" s="564"/>
      <c r="E790" s="564"/>
      <c r="F790" s="564"/>
      <c r="G790" s="564"/>
      <c r="H790" s="564"/>
      <c r="P790"/>
    </row>
    <row r="791" spans="2:16">
      <c r="C791" s="61"/>
      <c r="D791" s="61"/>
      <c r="E791" s="65"/>
      <c r="F791" s="61"/>
      <c r="G791" s="64"/>
      <c r="H791" s="61"/>
      <c r="P791"/>
    </row>
    <row r="792" spans="2:16">
      <c r="C792" s="61"/>
      <c r="D792" s="61"/>
      <c r="E792" s="65"/>
      <c r="F792" s="61"/>
      <c r="G792" s="61"/>
      <c r="H792" s="61"/>
      <c r="P792"/>
    </row>
    <row r="793" spans="2:16">
      <c r="C793" s="61"/>
      <c r="D793" s="61"/>
      <c r="E793" s="65"/>
      <c r="F793" s="61"/>
      <c r="G793" s="64"/>
      <c r="H793" s="61"/>
      <c r="P793"/>
    </row>
    <row r="794" spans="2:16">
      <c r="P794"/>
    </row>
    <row r="795" spans="2:16">
      <c r="P795"/>
    </row>
    <row r="796" spans="2:16">
      <c r="P796"/>
    </row>
    <row r="797" spans="2:16">
      <c r="P797"/>
    </row>
    <row r="798" spans="2:16">
      <c r="P798"/>
    </row>
    <row r="799" spans="2:16">
      <c r="P799"/>
    </row>
    <row r="800" spans="2:16">
      <c r="P800"/>
    </row>
    <row r="801" spans="3:16">
      <c r="P801"/>
    </row>
    <row r="802" spans="3:16">
      <c r="J802" s="6"/>
      <c r="P802"/>
    </row>
    <row r="803" spans="3:16">
      <c r="J803" s="6"/>
      <c r="P803"/>
    </row>
    <row r="804" spans="3:16">
      <c r="C804" s="107"/>
      <c r="D804" s="121"/>
      <c r="E804" s="603"/>
      <c r="F804" s="603"/>
      <c r="G804" s="121"/>
      <c r="H804" s="121"/>
      <c r="I804" s="121"/>
      <c r="J804" s="158"/>
      <c r="K804" s="121"/>
      <c r="L804" s="121"/>
      <c r="M804" s="121"/>
      <c r="N804" s="121"/>
      <c r="O804" s="121"/>
      <c r="P804"/>
    </row>
    <row r="805" spans="3:16">
      <c r="C805" s="107"/>
      <c r="D805" s="121"/>
      <c r="E805" s="181"/>
      <c r="F805" s="181"/>
      <c r="G805" s="121"/>
      <c r="H805" s="121"/>
      <c r="I805" s="121"/>
      <c r="J805" s="158"/>
      <c r="K805" s="121"/>
      <c r="L805" s="121"/>
      <c r="M805" s="121"/>
      <c r="N805" s="121"/>
      <c r="O805" s="121"/>
      <c r="P805"/>
    </row>
    <row r="806" spans="3:16">
      <c r="C806" s="107"/>
      <c r="D806" s="603"/>
      <c r="E806" s="209"/>
      <c r="F806" s="209"/>
      <c r="G806" s="121"/>
      <c r="H806" s="121"/>
      <c r="I806" s="121"/>
      <c r="J806" s="158"/>
      <c r="K806" s="121"/>
      <c r="L806" s="121"/>
      <c r="M806" s="121"/>
      <c r="N806" s="121"/>
      <c r="O806" s="121"/>
      <c r="P806"/>
    </row>
    <row r="807" spans="3:16">
      <c r="C807" s="107"/>
      <c r="D807" s="181"/>
      <c r="E807" s="121"/>
      <c r="F807" s="1922"/>
      <c r="G807" s="214"/>
      <c r="H807" s="381"/>
      <c r="I807" s="121"/>
      <c r="J807" s="158"/>
      <c r="K807" s="121"/>
      <c r="L807" s="121"/>
      <c r="M807" s="121"/>
      <c r="N807" s="121"/>
      <c r="O807" s="121"/>
      <c r="P807"/>
    </row>
    <row r="808" spans="3:16">
      <c r="C808" s="107"/>
      <c r="D808" s="1920"/>
      <c r="E808" s="158"/>
      <c r="F808" s="1923"/>
      <c r="G808" s="121"/>
      <c r="H808" s="121"/>
      <c r="I808" s="121"/>
      <c r="J808" s="158"/>
      <c r="K808" s="121"/>
      <c r="L808" s="121"/>
      <c r="M808" s="121"/>
      <c r="N808" s="121"/>
      <c r="O808" s="121"/>
      <c r="P808"/>
    </row>
    <row r="809" spans="3:16">
      <c r="C809" s="107"/>
      <c r="D809" s="1920"/>
      <c r="E809" s="158"/>
      <c r="F809" s="1923"/>
      <c r="G809" s="121"/>
      <c r="H809" s="121"/>
      <c r="I809" s="121"/>
      <c r="J809" s="158"/>
      <c r="K809" s="121"/>
      <c r="L809" s="121"/>
      <c r="M809" s="121"/>
      <c r="N809" s="121"/>
      <c r="O809" s="121"/>
      <c r="P809"/>
    </row>
    <row r="810" spans="3:16">
      <c r="C810" s="107"/>
      <c r="D810" s="1920"/>
      <c r="E810" s="158"/>
      <c r="F810" s="1923"/>
      <c r="G810" s="121"/>
      <c r="H810" s="121"/>
      <c r="I810" s="121"/>
      <c r="J810" s="158"/>
      <c r="K810" s="121"/>
      <c r="L810" s="121"/>
      <c r="M810" s="121"/>
      <c r="N810" s="121"/>
      <c r="O810" s="121"/>
      <c r="P810"/>
    </row>
    <row r="811" spans="3:16">
      <c r="C811" s="107"/>
      <c r="D811" s="1920"/>
      <c r="E811" s="158"/>
      <c r="F811" s="1923"/>
      <c r="G811" s="121"/>
      <c r="H811" s="121"/>
      <c r="I811" s="121"/>
      <c r="J811" s="158"/>
      <c r="K811" s="121"/>
      <c r="L811" s="121"/>
      <c r="M811" s="121"/>
      <c r="N811" s="121"/>
      <c r="O811" s="121"/>
      <c r="P811"/>
    </row>
    <row r="812" spans="3:16">
      <c r="C812" s="107"/>
      <c r="D812" s="1920"/>
      <c r="E812" s="158"/>
      <c r="F812" s="1923"/>
      <c r="G812" s="121"/>
      <c r="H812" s="121"/>
      <c r="I812" s="121"/>
      <c r="J812" s="158"/>
      <c r="K812" s="121"/>
      <c r="L812" s="121"/>
      <c r="M812" s="121"/>
      <c r="N812" s="121"/>
      <c r="O812" s="121"/>
      <c r="P812"/>
    </row>
    <row r="813" spans="3:16">
      <c r="C813" s="107"/>
      <c r="D813" s="1920"/>
      <c r="E813" s="158"/>
      <c r="F813" s="1923"/>
      <c r="G813" s="121"/>
      <c r="H813" s="121"/>
      <c r="I813" s="121"/>
      <c r="J813" s="158"/>
      <c r="K813" s="121"/>
      <c r="L813" s="121"/>
      <c r="M813" s="121"/>
      <c r="N813" s="121"/>
      <c r="O813" s="121"/>
      <c r="P813"/>
    </row>
    <row r="814" spans="3:16">
      <c r="C814" s="107"/>
      <c r="D814" s="1920"/>
      <c r="E814" s="158"/>
      <c r="F814" s="1923"/>
      <c r="G814" s="121"/>
      <c r="H814" s="121"/>
      <c r="I814" s="121"/>
      <c r="J814" s="158"/>
      <c r="K814" s="121"/>
      <c r="L814" s="121"/>
      <c r="M814" s="121"/>
      <c r="N814" s="121"/>
      <c r="O814" s="121"/>
      <c r="P814"/>
    </row>
    <row r="815" spans="3:16" ht="15.6">
      <c r="C815" s="107"/>
      <c r="D815" s="1921"/>
      <c r="E815" s="158"/>
      <c r="F815" s="1923"/>
      <c r="G815" s="1923"/>
      <c r="H815" s="121"/>
      <c r="I815" s="121"/>
      <c r="J815" s="158"/>
      <c r="K815" s="121"/>
      <c r="L815" s="121"/>
      <c r="M815" s="121"/>
      <c r="N815" s="121"/>
      <c r="O815" s="121"/>
      <c r="P815"/>
    </row>
    <row r="816" spans="3:16">
      <c r="C816" s="107"/>
      <c r="D816" s="121"/>
      <c r="E816" s="121"/>
      <c r="F816" s="121"/>
      <c r="G816" s="121"/>
      <c r="H816" s="121"/>
      <c r="I816" s="121"/>
      <c r="J816" s="158"/>
      <c r="K816" s="121"/>
      <c r="L816" s="121"/>
      <c r="M816" s="121"/>
      <c r="N816" s="121"/>
      <c r="O816" s="121"/>
      <c r="P816"/>
    </row>
    <row r="817" spans="3:16">
      <c r="C817" s="107"/>
      <c r="D817" s="121"/>
      <c r="E817" s="121"/>
      <c r="F817" s="121"/>
      <c r="G817" s="121"/>
      <c r="H817" s="121"/>
      <c r="I817" s="121"/>
      <c r="J817" s="158"/>
      <c r="K817" s="121"/>
      <c r="L817" s="121"/>
      <c r="M817" s="121"/>
      <c r="N817" s="121"/>
      <c r="O817" s="121"/>
      <c r="P817"/>
    </row>
    <row r="818" spans="3:16">
      <c r="C818" s="107"/>
      <c r="D818" s="121"/>
      <c r="E818" s="121"/>
      <c r="F818" s="121"/>
      <c r="G818" s="121"/>
      <c r="H818" s="121"/>
      <c r="I818" s="121"/>
      <c r="J818" s="158"/>
      <c r="K818" s="121"/>
      <c r="L818" s="121"/>
      <c r="M818" s="121"/>
      <c r="N818" s="121"/>
      <c r="O818" s="121"/>
      <c r="P818"/>
    </row>
    <row r="819" spans="3:16">
      <c r="J819" s="6"/>
      <c r="P819"/>
    </row>
    <row r="820" spans="3:16">
      <c r="J820" s="6"/>
      <c r="P820"/>
    </row>
    <row r="821" spans="3:16">
      <c r="J821" s="6"/>
      <c r="P821"/>
    </row>
    <row r="822" spans="3:16">
      <c r="J822" s="6"/>
      <c r="P822"/>
    </row>
    <row r="823" spans="3:16">
      <c r="J823" s="6"/>
      <c r="P823"/>
    </row>
    <row r="824" spans="3:16">
      <c r="J824" s="6"/>
      <c r="P824"/>
    </row>
    <row r="825" spans="3:16">
      <c r="J825" s="6"/>
      <c r="P825"/>
    </row>
    <row r="826" spans="3:16">
      <c r="J826" s="6"/>
      <c r="P826"/>
    </row>
    <row r="827" spans="3:16">
      <c r="J827" s="6"/>
      <c r="P827"/>
    </row>
    <row r="828" spans="3:16">
      <c r="J828" s="6"/>
      <c r="P828"/>
    </row>
    <row r="829" spans="3:16">
      <c r="J829" s="6"/>
      <c r="P829"/>
    </row>
    <row r="830" spans="3:16">
      <c r="J830" s="6"/>
      <c r="P830"/>
    </row>
    <row r="831" spans="3:16">
      <c r="J831" s="6"/>
      <c r="P831"/>
    </row>
    <row r="832" spans="3:16">
      <c r="J832" s="6"/>
      <c r="P832"/>
    </row>
    <row r="833" spans="10:16">
      <c r="J833" s="6"/>
      <c r="P833"/>
    </row>
    <row r="834" spans="10:16">
      <c r="J834" s="6"/>
      <c r="P834"/>
    </row>
    <row r="835" spans="10:16">
      <c r="J835" s="6"/>
      <c r="P835"/>
    </row>
    <row r="836" spans="10:16">
      <c r="J836" s="6"/>
      <c r="P836"/>
    </row>
    <row r="837" spans="10:16">
      <c r="J837" s="6"/>
      <c r="P837"/>
    </row>
    <row r="838" spans="10:16">
      <c r="J838" s="6"/>
      <c r="P838"/>
    </row>
    <row r="839" spans="10:16">
      <c r="J839" s="6"/>
      <c r="P839"/>
    </row>
    <row r="840" spans="10:16">
      <c r="J840" s="6"/>
      <c r="P840"/>
    </row>
    <row r="841" spans="10:16">
      <c r="J841" s="6"/>
      <c r="P841"/>
    </row>
    <row r="842" spans="10:16">
      <c r="J842" s="6"/>
      <c r="P842"/>
    </row>
    <row r="843" spans="10:16">
      <c r="J843" s="6"/>
      <c r="P843"/>
    </row>
    <row r="844" spans="10:16">
      <c r="J844" s="6"/>
      <c r="P844"/>
    </row>
    <row r="845" spans="10:16">
      <c r="J845" s="6"/>
      <c r="P845"/>
    </row>
    <row r="846" spans="10:16">
      <c r="J846" s="6"/>
      <c r="P846"/>
    </row>
    <row r="847" spans="10:16">
      <c r="J847" s="6"/>
      <c r="P847"/>
    </row>
    <row r="848" spans="10:16">
      <c r="J848" s="6"/>
      <c r="P848"/>
    </row>
    <row r="849" spans="10:16">
      <c r="J849" s="6"/>
      <c r="P849"/>
    </row>
    <row r="850" spans="10:16">
      <c r="J850" s="6"/>
      <c r="P850"/>
    </row>
    <row r="851" spans="10:16">
      <c r="J851" s="6"/>
      <c r="P851"/>
    </row>
    <row r="852" spans="10:16">
      <c r="J852" s="6"/>
      <c r="P852"/>
    </row>
    <row r="853" spans="10:16">
      <c r="J853" s="6"/>
      <c r="P853"/>
    </row>
    <row r="854" spans="10:16">
      <c r="J854" s="6"/>
      <c r="P854"/>
    </row>
    <row r="855" spans="10:16">
      <c r="J855" s="6"/>
      <c r="P855"/>
    </row>
    <row r="856" spans="10:16">
      <c r="J856" s="6"/>
      <c r="P856"/>
    </row>
    <row r="857" spans="10:16">
      <c r="J857" s="6"/>
      <c r="P857"/>
    </row>
    <row r="858" spans="10:16">
      <c r="J858" s="6"/>
      <c r="P858"/>
    </row>
    <row r="859" spans="10:16">
      <c r="J859" s="6"/>
      <c r="P859"/>
    </row>
    <row r="860" spans="10:16">
      <c r="J860" s="6"/>
      <c r="P860"/>
    </row>
    <row r="861" spans="10:16">
      <c r="J861" s="6"/>
      <c r="P861"/>
    </row>
    <row r="862" spans="10:16">
      <c r="J862" s="6"/>
      <c r="P862"/>
    </row>
    <row r="863" spans="10:16">
      <c r="J863" s="6"/>
      <c r="P863"/>
    </row>
    <row r="864" spans="10:16">
      <c r="J864" s="6"/>
      <c r="P864"/>
    </row>
    <row r="865" spans="10:16">
      <c r="J865" s="6"/>
      <c r="P865"/>
    </row>
    <row r="866" spans="10:16">
      <c r="J866" s="6"/>
      <c r="P866"/>
    </row>
    <row r="867" spans="10:16">
      <c r="J867" s="6"/>
      <c r="P867"/>
    </row>
    <row r="868" spans="10:16">
      <c r="J868" s="6"/>
      <c r="P868"/>
    </row>
    <row r="869" spans="10:16">
      <c r="J869" s="6"/>
      <c r="P869"/>
    </row>
    <row r="870" spans="10:16">
      <c r="J870" s="6"/>
      <c r="P870"/>
    </row>
    <row r="871" spans="10:16">
      <c r="J871" s="6"/>
      <c r="P871"/>
    </row>
    <row r="872" spans="10:16">
      <c r="J872" s="6"/>
      <c r="P872"/>
    </row>
    <row r="873" spans="10:16">
      <c r="J873" s="6"/>
      <c r="P873"/>
    </row>
    <row r="874" spans="10:16">
      <c r="J874" s="6"/>
      <c r="P874"/>
    </row>
    <row r="875" spans="10:16">
      <c r="J875" s="6"/>
      <c r="P875"/>
    </row>
    <row r="876" spans="10:16">
      <c r="J876" s="6"/>
      <c r="P876"/>
    </row>
    <row r="877" spans="10:16">
      <c r="J877" s="6"/>
      <c r="P877"/>
    </row>
    <row r="878" spans="10:16">
      <c r="J878" s="6"/>
      <c r="P878"/>
    </row>
    <row r="879" spans="10:16">
      <c r="J879" s="6"/>
      <c r="P879"/>
    </row>
    <row r="880" spans="10:16">
      <c r="J880" s="6"/>
      <c r="P880"/>
    </row>
    <row r="881" spans="10:16">
      <c r="J881" s="6"/>
      <c r="P881"/>
    </row>
    <row r="882" spans="10:16">
      <c r="J882" s="6"/>
      <c r="P882"/>
    </row>
    <row r="883" spans="10:16">
      <c r="J883" s="6"/>
      <c r="P883"/>
    </row>
    <row r="884" spans="10:16">
      <c r="J884" s="6"/>
      <c r="P884"/>
    </row>
    <row r="885" spans="10:16">
      <c r="J885" s="6"/>
      <c r="P885"/>
    </row>
    <row r="886" spans="10:16">
      <c r="J886" s="6"/>
      <c r="P886"/>
    </row>
    <row r="887" spans="10:16">
      <c r="J887" s="6"/>
      <c r="P887"/>
    </row>
    <row r="888" spans="10:16">
      <c r="J888" s="6"/>
      <c r="P888"/>
    </row>
    <row r="889" spans="10:16">
      <c r="J889" s="6"/>
      <c r="P889"/>
    </row>
    <row r="890" spans="10:16">
      <c r="J890" s="6"/>
      <c r="P890"/>
    </row>
    <row r="891" spans="10:16">
      <c r="J891" s="6"/>
      <c r="P891"/>
    </row>
    <row r="892" spans="10:16">
      <c r="J892" s="6"/>
      <c r="P892"/>
    </row>
    <row r="893" spans="10:16">
      <c r="J893" s="6"/>
      <c r="P893"/>
    </row>
    <row r="894" spans="10:16">
      <c r="J894" s="6"/>
      <c r="P894"/>
    </row>
    <row r="895" spans="10:16">
      <c r="J895" s="6"/>
      <c r="P895"/>
    </row>
    <row r="896" spans="10:16">
      <c r="J896" s="6"/>
      <c r="P896"/>
    </row>
    <row r="897" spans="10:16">
      <c r="J897" s="6"/>
      <c r="P897"/>
    </row>
    <row r="898" spans="10:16">
      <c r="J898" s="6"/>
      <c r="P898"/>
    </row>
    <row r="899" spans="10:16">
      <c r="J899" s="6"/>
      <c r="P899"/>
    </row>
    <row r="900" spans="10:16">
      <c r="J900" s="6"/>
      <c r="P900"/>
    </row>
    <row r="901" spans="10:16">
      <c r="J901" s="6"/>
      <c r="P901"/>
    </row>
    <row r="902" spans="10:16">
      <c r="J902" s="6"/>
      <c r="P902"/>
    </row>
    <row r="903" spans="10:16">
      <c r="J903" s="6"/>
      <c r="P903"/>
    </row>
    <row r="904" spans="10:16">
      <c r="J904" s="6"/>
      <c r="P904"/>
    </row>
    <row r="905" spans="10:16">
      <c r="J905" s="6"/>
      <c r="P905"/>
    </row>
    <row r="906" spans="10:16">
      <c r="J906" s="6"/>
      <c r="P906"/>
    </row>
    <row r="907" spans="10:16">
      <c r="J907" s="6"/>
      <c r="P907"/>
    </row>
    <row r="908" spans="10:16">
      <c r="J908" s="6"/>
      <c r="P908"/>
    </row>
    <row r="909" spans="10:16">
      <c r="J909" s="6"/>
      <c r="P909"/>
    </row>
    <row r="910" spans="10:16">
      <c r="J910" s="6"/>
      <c r="P910"/>
    </row>
    <row r="911" spans="10:16">
      <c r="J911" s="6"/>
      <c r="P911"/>
    </row>
    <row r="912" spans="10:16">
      <c r="J912" s="6"/>
      <c r="P912"/>
    </row>
    <row r="913" spans="10:16">
      <c r="J913" s="6"/>
      <c r="P913"/>
    </row>
    <row r="914" spans="10:16">
      <c r="J914" s="6"/>
      <c r="P914"/>
    </row>
    <row r="915" spans="10:16">
      <c r="J915" s="6"/>
      <c r="P915"/>
    </row>
    <row r="916" spans="10:16">
      <c r="J916" s="6"/>
      <c r="P916"/>
    </row>
    <row r="917" spans="10:16">
      <c r="J917" s="6"/>
      <c r="P917"/>
    </row>
    <row r="918" spans="10:16">
      <c r="J918" s="6"/>
      <c r="P918"/>
    </row>
    <row r="919" spans="10:16">
      <c r="J919" s="6"/>
      <c r="P919"/>
    </row>
    <row r="920" spans="10:16">
      <c r="J920" s="6"/>
      <c r="P920"/>
    </row>
    <row r="921" spans="10:16">
      <c r="J921" s="6"/>
      <c r="P921"/>
    </row>
    <row r="922" spans="10:16">
      <c r="J922" s="6"/>
      <c r="P922"/>
    </row>
    <row r="923" spans="10:16">
      <c r="J923" s="6"/>
      <c r="P923"/>
    </row>
    <row r="924" spans="10:16">
      <c r="J924" s="6"/>
      <c r="P924"/>
    </row>
    <row r="925" spans="10:16">
      <c r="J925" s="6"/>
      <c r="P925"/>
    </row>
    <row r="926" spans="10:16">
      <c r="J926" s="6"/>
      <c r="P926"/>
    </row>
    <row r="927" spans="10:16">
      <c r="J927" s="6"/>
      <c r="P927"/>
    </row>
    <row r="928" spans="10:16">
      <c r="J928" s="6"/>
      <c r="P928"/>
    </row>
    <row r="929" spans="10:16">
      <c r="J929" s="6"/>
      <c r="P929"/>
    </row>
    <row r="930" spans="10:16">
      <c r="J930" s="6"/>
      <c r="P930"/>
    </row>
    <row r="931" spans="10:16">
      <c r="J931" s="6"/>
      <c r="P931"/>
    </row>
    <row r="932" spans="10:16">
      <c r="J932" s="6"/>
      <c r="P932"/>
    </row>
    <row r="933" spans="10:16">
      <c r="J933" s="6"/>
      <c r="P933"/>
    </row>
    <row r="934" spans="10:16">
      <c r="J934" s="6"/>
      <c r="P934"/>
    </row>
    <row r="935" spans="10:16">
      <c r="J935" s="6"/>
      <c r="P935"/>
    </row>
    <row r="936" spans="10:16">
      <c r="J936" s="6"/>
      <c r="P936"/>
    </row>
    <row r="937" spans="10:16">
      <c r="J937" s="6"/>
      <c r="P937"/>
    </row>
    <row r="938" spans="10:16">
      <c r="J938" s="6"/>
      <c r="P938"/>
    </row>
    <row r="939" spans="10:16">
      <c r="J939" s="6"/>
      <c r="P939"/>
    </row>
    <row r="940" spans="10:16">
      <c r="J940" s="6"/>
      <c r="P940"/>
    </row>
    <row r="941" spans="10:16">
      <c r="J941" s="6"/>
      <c r="P941"/>
    </row>
    <row r="942" spans="10:16">
      <c r="J942" s="6"/>
      <c r="P942"/>
    </row>
    <row r="943" spans="10:16">
      <c r="J943" s="6"/>
      <c r="P943"/>
    </row>
    <row r="944" spans="10:16">
      <c r="J944" s="6"/>
      <c r="P944"/>
    </row>
    <row r="945" spans="10:16">
      <c r="J945" s="6"/>
      <c r="P945"/>
    </row>
    <row r="946" spans="10:16">
      <c r="J946" s="6"/>
      <c r="P946"/>
    </row>
    <row r="947" spans="10:16">
      <c r="J947" s="6"/>
      <c r="P947"/>
    </row>
    <row r="948" spans="10:16">
      <c r="J948" s="6"/>
      <c r="P948"/>
    </row>
    <row r="949" spans="10:16">
      <c r="J949" s="6"/>
      <c r="P949"/>
    </row>
    <row r="950" spans="10:16">
      <c r="J950" s="6"/>
      <c r="P950"/>
    </row>
    <row r="951" spans="10:16">
      <c r="J951" s="6"/>
      <c r="P951"/>
    </row>
    <row r="952" spans="10:16">
      <c r="J952" s="6"/>
      <c r="P952"/>
    </row>
    <row r="953" spans="10:16">
      <c r="J953" s="6"/>
      <c r="P953"/>
    </row>
    <row r="954" spans="10:16">
      <c r="J954" s="6"/>
      <c r="P954"/>
    </row>
    <row r="955" spans="10:16">
      <c r="J955" s="6"/>
      <c r="P955"/>
    </row>
    <row r="956" spans="10:16">
      <c r="J956" s="6"/>
      <c r="P956"/>
    </row>
    <row r="957" spans="10:16">
      <c r="J957" s="6"/>
      <c r="P957"/>
    </row>
    <row r="958" spans="10:16">
      <c r="J958" s="6"/>
      <c r="P958"/>
    </row>
    <row r="959" spans="10:16">
      <c r="J959" s="6"/>
      <c r="P959"/>
    </row>
    <row r="960" spans="10:16">
      <c r="J960" s="6"/>
      <c r="P960"/>
    </row>
    <row r="961" spans="10:16">
      <c r="J961" s="6"/>
      <c r="P961"/>
    </row>
    <row r="962" spans="10:16">
      <c r="J962" s="6"/>
      <c r="P962"/>
    </row>
    <row r="963" spans="10:16">
      <c r="J963" s="6"/>
      <c r="P963"/>
    </row>
    <row r="964" spans="10:16">
      <c r="J964" s="6"/>
      <c r="P964"/>
    </row>
    <row r="965" spans="10:16">
      <c r="J965" s="6"/>
      <c r="P965"/>
    </row>
    <row r="966" spans="10:16">
      <c r="J966" s="6"/>
      <c r="P966"/>
    </row>
    <row r="967" spans="10:16">
      <c r="J967" s="6"/>
      <c r="P967"/>
    </row>
    <row r="968" spans="10:16">
      <c r="J968" s="6"/>
      <c r="P968"/>
    </row>
    <row r="969" spans="10:16">
      <c r="J969" s="6"/>
      <c r="P969"/>
    </row>
    <row r="970" spans="10:16">
      <c r="J970" s="6"/>
      <c r="P970"/>
    </row>
    <row r="972" spans="10:16">
      <c r="J972" s="6"/>
      <c r="P972"/>
    </row>
    <row r="973" spans="10:16">
      <c r="J973" s="6"/>
      <c r="P973"/>
    </row>
    <row r="974" spans="10:16">
      <c r="J974" s="6"/>
      <c r="P974"/>
    </row>
    <row r="975" spans="10:16">
      <c r="J975" s="6"/>
      <c r="P975"/>
    </row>
    <row r="976" spans="10:16">
      <c r="J976" s="6"/>
      <c r="P976"/>
    </row>
    <row r="977" spans="10:16">
      <c r="J977" s="6"/>
      <c r="P977"/>
    </row>
    <row r="978" spans="10:16">
      <c r="J978" s="6"/>
      <c r="P978"/>
    </row>
    <row r="979" spans="10:16">
      <c r="J979" s="6"/>
      <c r="P979"/>
    </row>
    <row r="980" spans="10:16">
      <c r="J980" s="6"/>
      <c r="P980"/>
    </row>
    <row r="981" spans="10:16">
      <c r="J981" s="6"/>
      <c r="P981"/>
    </row>
    <row r="982" spans="10:16">
      <c r="J982" s="6"/>
      <c r="P982"/>
    </row>
    <row r="983" spans="10:16">
      <c r="J983" s="6"/>
      <c r="P983"/>
    </row>
    <row r="984" spans="10:16">
      <c r="J984" s="6"/>
      <c r="P984"/>
    </row>
    <row r="985" spans="10:16">
      <c r="J985" s="6"/>
      <c r="P985"/>
    </row>
    <row r="986" spans="10:16">
      <c r="J986" s="6"/>
      <c r="P986"/>
    </row>
    <row r="987" spans="10:16">
      <c r="J987" s="6"/>
      <c r="P987"/>
    </row>
    <row r="988" spans="10:16">
      <c r="J988" s="6"/>
      <c r="P988"/>
    </row>
    <row r="989" spans="10:16">
      <c r="J989" s="6"/>
      <c r="P989"/>
    </row>
    <row r="990" spans="10:16">
      <c r="J990" s="6"/>
      <c r="P990"/>
    </row>
    <row r="991" spans="10:16">
      <c r="J991" s="6"/>
      <c r="P991"/>
    </row>
    <row r="992" spans="10:16">
      <c r="J992" s="6"/>
      <c r="P992"/>
    </row>
    <row r="993" spans="10:16">
      <c r="J993" s="6"/>
      <c r="P993"/>
    </row>
    <row r="994" spans="10:16">
      <c r="J994" s="6"/>
      <c r="P994"/>
    </row>
    <row r="995" spans="10:16">
      <c r="J995" s="6"/>
      <c r="P995"/>
    </row>
    <row r="996" spans="10:16">
      <c r="J996" s="6"/>
      <c r="P996"/>
    </row>
    <row r="997" spans="10:16">
      <c r="J997" s="6"/>
      <c r="P997"/>
    </row>
    <row r="998" spans="10:16">
      <c r="J998" s="6"/>
      <c r="P998"/>
    </row>
    <row r="999" spans="10:16">
      <c r="J999" s="6"/>
      <c r="P999"/>
    </row>
    <row r="1000" spans="10:16">
      <c r="J1000" s="6"/>
      <c r="P1000"/>
    </row>
    <row r="1001" spans="10:16">
      <c r="J1001" s="6"/>
      <c r="P1001"/>
    </row>
    <row r="1005" spans="10:16">
      <c r="J1005" s="6"/>
      <c r="P1005"/>
    </row>
    <row r="1006" spans="10:16">
      <c r="J1006" s="6"/>
      <c r="P1006"/>
    </row>
    <row r="1007" spans="10:16">
      <c r="J1007" s="6"/>
      <c r="P1007"/>
    </row>
    <row r="1008" spans="10:16">
      <c r="J1008" s="6"/>
      <c r="P1008"/>
    </row>
    <row r="1009" spans="10:16">
      <c r="J1009" s="6"/>
      <c r="P1009"/>
    </row>
    <row r="1010" spans="10:16">
      <c r="J1010" s="6"/>
      <c r="P1010"/>
    </row>
    <row r="1011" spans="10:16">
      <c r="J1011" s="6"/>
      <c r="P1011"/>
    </row>
    <row r="1012" spans="10:16">
      <c r="J1012" s="6"/>
      <c r="P1012"/>
    </row>
    <row r="1013" spans="10:16">
      <c r="J1013" s="6"/>
      <c r="P1013"/>
    </row>
    <row r="1014" spans="10:16">
      <c r="J1014" s="6"/>
      <c r="P1014"/>
    </row>
    <row r="1015" spans="10:16">
      <c r="P1015"/>
    </row>
    <row r="1016" spans="10:16">
      <c r="P1016"/>
    </row>
    <row r="1017" spans="10:16">
      <c r="J1017" s="6"/>
      <c r="P1017"/>
    </row>
    <row r="1018" spans="10:16">
      <c r="J1018" s="6"/>
      <c r="P1018"/>
    </row>
    <row r="1019" spans="10:16">
      <c r="J1019" s="6"/>
      <c r="P1019"/>
    </row>
    <row r="1020" spans="10:16">
      <c r="J1020" s="6"/>
      <c r="P1020"/>
    </row>
    <row r="1021" spans="10:16">
      <c r="J1021" s="6"/>
      <c r="P1021"/>
    </row>
    <row r="1022" spans="10:16">
      <c r="J1022" s="6"/>
      <c r="P1022"/>
    </row>
    <row r="1023" spans="10:16">
      <c r="J1023" s="6"/>
      <c r="P1023"/>
    </row>
    <row r="1024" spans="10:16">
      <c r="J1024" s="6"/>
      <c r="P1024"/>
    </row>
    <row r="1025" spans="10:16">
      <c r="J1025" s="6"/>
      <c r="P1025"/>
    </row>
    <row r="1026" spans="10:16">
      <c r="J1026" s="6"/>
      <c r="P1026"/>
    </row>
    <row r="1027" spans="10:16">
      <c r="J1027" s="6"/>
      <c r="P1027"/>
    </row>
    <row r="1028" spans="10:16">
      <c r="J1028" s="6"/>
      <c r="P1028"/>
    </row>
    <row r="1029" spans="10:16">
      <c r="J1029" s="6"/>
      <c r="P1029"/>
    </row>
    <row r="1030" spans="10:16">
      <c r="J1030" s="6"/>
      <c r="P1030"/>
    </row>
    <row r="1031" spans="10:16">
      <c r="J1031" s="6"/>
      <c r="P1031"/>
    </row>
    <row r="1032" spans="10:16">
      <c r="J1032" s="6"/>
      <c r="P1032"/>
    </row>
    <row r="1033" spans="10:16">
      <c r="J1033" s="6"/>
      <c r="P1033"/>
    </row>
    <row r="1034" spans="10:16">
      <c r="J1034" s="6"/>
      <c r="P1034"/>
    </row>
    <row r="1035" spans="10:16">
      <c r="J1035" s="6"/>
      <c r="P1035"/>
    </row>
    <row r="1036" spans="10:16">
      <c r="J1036" s="6"/>
      <c r="P1036"/>
    </row>
    <row r="1037" spans="10:16">
      <c r="J1037" s="6"/>
      <c r="P1037"/>
    </row>
    <row r="1038" spans="10:16">
      <c r="J1038" s="6"/>
      <c r="P1038"/>
    </row>
    <row r="1039" spans="10:16">
      <c r="J1039" s="6"/>
      <c r="P1039"/>
    </row>
    <row r="1040" spans="10:16">
      <c r="J1040" s="6"/>
      <c r="P1040"/>
    </row>
    <row r="1041" spans="10:16">
      <c r="J1041" s="6"/>
      <c r="P1041"/>
    </row>
    <row r="1042" spans="10:16">
      <c r="J1042" s="6"/>
      <c r="P1042"/>
    </row>
    <row r="1043" spans="10:16">
      <c r="J1043" s="6"/>
      <c r="P1043"/>
    </row>
    <row r="1044" spans="10:16">
      <c r="J1044" s="6"/>
      <c r="P1044"/>
    </row>
    <row r="1045" spans="10:16">
      <c r="J1045" s="6"/>
      <c r="P1045"/>
    </row>
    <row r="1046" spans="10:16">
      <c r="J1046" s="6"/>
      <c r="P1046"/>
    </row>
    <row r="1047" spans="10:16">
      <c r="J1047" s="6"/>
      <c r="P1047"/>
    </row>
    <row r="1048" spans="10:16">
      <c r="J1048" s="6"/>
      <c r="P1048"/>
    </row>
    <row r="1049" spans="10:16">
      <c r="J1049" s="6"/>
      <c r="P1049"/>
    </row>
    <row r="1050" spans="10:16">
      <c r="J1050" s="6"/>
      <c r="P1050"/>
    </row>
    <row r="1051" spans="10:16">
      <c r="J1051" s="6"/>
      <c r="P1051"/>
    </row>
    <row r="1052" spans="10:16">
      <c r="J1052" s="6"/>
      <c r="P1052"/>
    </row>
    <row r="1053" spans="10:16">
      <c r="J1053" s="6"/>
      <c r="P1053"/>
    </row>
    <row r="1054" spans="10:16">
      <c r="J1054" s="6"/>
      <c r="P1054"/>
    </row>
    <row r="1055" spans="10:16">
      <c r="J1055" s="6"/>
      <c r="P1055"/>
    </row>
    <row r="1056" spans="10:16">
      <c r="J1056" s="6"/>
      <c r="P1056"/>
    </row>
    <row r="1057" spans="10:16">
      <c r="J1057" s="6"/>
      <c r="P1057"/>
    </row>
    <row r="1058" spans="10:16">
      <c r="J1058" s="6"/>
      <c r="P1058"/>
    </row>
    <row r="1059" spans="10:16">
      <c r="J1059" s="6"/>
      <c r="P1059"/>
    </row>
    <row r="1060" spans="10:16">
      <c r="J1060" s="6"/>
      <c r="P1060"/>
    </row>
    <row r="1061" spans="10:16">
      <c r="J1061" s="6"/>
      <c r="P1061"/>
    </row>
    <row r="1062" spans="10:16">
      <c r="J1062" s="6"/>
      <c r="P1062"/>
    </row>
    <row r="1063" spans="10:16">
      <c r="J1063" s="6"/>
      <c r="P1063"/>
    </row>
    <row r="1064" spans="10:16">
      <c r="J1064" s="6"/>
      <c r="P1064"/>
    </row>
    <row r="1065" spans="10:16">
      <c r="J1065" s="6"/>
      <c r="P1065"/>
    </row>
    <row r="1066" spans="10:16">
      <c r="J1066" s="6"/>
      <c r="P1066"/>
    </row>
    <row r="1067" spans="10:16">
      <c r="J1067" s="6"/>
      <c r="P1067"/>
    </row>
    <row r="1068" spans="10:16">
      <c r="J1068" s="6"/>
      <c r="P1068"/>
    </row>
    <row r="1069" spans="10:16">
      <c r="J1069" s="6"/>
      <c r="P1069"/>
    </row>
    <row r="1070" spans="10:16">
      <c r="J1070" s="6"/>
      <c r="P1070"/>
    </row>
    <row r="1071" spans="10:16">
      <c r="J1071" s="6"/>
      <c r="P1071"/>
    </row>
    <row r="1072" spans="10:16">
      <c r="J1072" s="6"/>
      <c r="P1072"/>
    </row>
    <row r="1073" spans="10:16">
      <c r="J1073" s="6"/>
      <c r="P1073"/>
    </row>
    <row r="1074" spans="10:16">
      <c r="J1074" s="6"/>
      <c r="P1074"/>
    </row>
    <row r="1075" spans="10:16">
      <c r="J1075" s="6"/>
      <c r="P1075"/>
    </row>
    <row r="1076" spans="10:16">
      <c r="J1076" s="6"/>
      <c r="P1076"/>
    </row>
    <row r="1077" spans="10:16">
      <c r="J1077" s="6"/>
      <c r="P1077"/>
    </row>
    <row r="1078" spans="10:16">
      <c r="J1078" s="6"/>
      <c r="P1078"/>
    </row>
    <row r="1079" spans="10:16">
      <c r="J1079" s="6"/>
      <c r="P1079"/>
    </row>
    <row r="1080" spans="10:16">
      <c r="J1080" s="6"/>
      <c r="P1080"/>
    </row>
    <row r="1081" spans="10:16">
      <c r="J1081" s="6"/>
      <c r="P1081"/>
    </row>
    <row r="1082" spans="10:16">
      <c r="J1082" s="6"/>
      <c r="P1082"/>
    </row>
    <row r="1083" spans="10:16">
      <c r="J1083" s="6"/>
      <c r="P1083"/>
    </row>
    <row r="1084" spans="10:16">
      <c r="J1084" s="6"/>
      <c r="P1084"/>
    </row>
    <row r="1085" spans="10:16">
      <c r="J1085" s="6"/>
      <c r="P1085"/>
    </row>
    <row r="1086" spans="10:16">
      <c r="J1086" s="6"/>
      <c r="P1086"/>
    </row>
    <row r="1087" spans="10:16">
      <c r="J1087" s="6"/>
      <c r="P1087"/>
    </row>
    <row r="1088" spans="10:16">
      <c r="J1088" s="6"/>
      <c r="P1088"/>
    </row>
    <row r="1089" spans="10:16">
      <c r="J1089" s="6"/>
      <c r="P1089"/>
    </row>
    <row r="1090" spans="10:16">
      <c r="J1090" s="6"/>
      <c r="P1090"/>
    </row>
    <row r="1091" spans="10:16">
      <c r="J1091" s="6"/>
      <c r="P1091"/>
    </row>
    <row r="1092" spans="10:16">
      <c r="J1092" s="6"/>
      <c r="P1092"/>
    </row>
    <row r="1093" spans="10:16">
      <c r="J1093" s="6"/>
      <c r="P1093"/>
    </row>
    <row r="1094" spans="10:16">
      <c r="J1094" s="6"/>
      <c r="P1094"/>
    </row>
    <row r="1095" spans="10:16">
      <c r="J1095" s="6"/>
      <c r="P1095"/>
    </row>
    <row r="1096" spans="10:16">
      <c r="J1096" s="6"/>
      <c r="P1096"/>
    </row>
    <row r="1097" spans="10:16">
      <c r="J1097" s="6"/>
      <c r="P1097"/>
    </row>
    <row r="1098" spans="10:16">
      <c r="J1098" s="6"/>
      <c r="P1098"/>
    </row>
    <row r="1099" spans="10:16">
      <c r="J1099" s="6"/>
      <c r="P1099"/>
    </row>
    <row r="1100" spans="10:16">
      <c r="J1100" s="6"/>
      <c r="P1100"/>
    </row>
    <row r="1101" spans="10:16">
      <c r="J1101" s="6"/>
      <c r="P1101"/>
    </row>
    <row r="1102" spans="10:16">
      <c r="J1102" s="6"/>
      <c r="P1102"/>
    </row>
    <row r="1103" spans="10:16">
      <c r="J1103" s="6"/>
      <c r="P1103"/>
    </row>
    <row r="1104" spans="10:16">
      <c r="J1104" s="6"/>
      <c r="P1104"/>
    </row>
    <row r="1105" spans="10:16">
      <c r="J1105" s="6"/>
      <c r="P1105"/>
    </row>
    <row r="1106" spans="10:16">
      <c r="J1106" s="6"/>
      <c r="P1106"/>
    </row>
    <row r="1107" spans="10:16">
      <c r="J1107" s="6"/>
      <c r="P1107"/>
    </row>
    <row r="1108" spans="10:16">
      <c r="J1108" s="6"/>
      <c r="P1108"/>
    </row>
    <row r="1109" spans="10:16">
      <c r="J1109" s="6"/>
      <c r="P1109"/>
    </row>
    <row r="1110" spans="10:16">
      <c r="J1110" s="6"/>
      <c r="P1110"/>
    </row>
    <row r="1111" spans="10:16">
      <c r="J1111" s="6"/>
      <c r="P1111"/>
    </row>
    <row r="1112" spans="10:16">
      <c r="J1112" s="6"/>
      <c r="P1112"/>
    </row>
    <row r="1113" spans="10:16">
      <c r="J1113" s="6"/>
      <c r="P1113"/>
    </row>
    <row r="1114" spans="10:16">
      <c r="J1114" s="6"/>
      <c r="P1114"/>
    </row>
    <row r="1115" spans="10:16">
      <c r="J1115" s="6"/>
      <c r="P1115"/>
    </row>
    <row r="1116" spans="10:16">
      <c r="J1116" s="6"/>
      <c r="P1116"/>
    </row>
    <row r="1117" spans="10:16">
      <c r="J1117" s="6"/>
      <c r="P1117"/>
    </row>
    <row r="1118" spans="10:16">
      <c r="J1118" s="6"/>
      <c r="P1118"/>
    </row>
    <row r="1119" spans="10:16">
      <c r="J1119" s="6"/>
      <c r="P1119"/>
    </row>
    <row r="1120" spans="10:16">
      <c r="J1120" s="6"/>
      <c r="P1120"/>
    </row>
    <row r="1121" spans="10:16">
      <c r="J1121" s="6"/>
      <c r="P1121"/>
    </row>
    <row r="1122" spans="10:16">
      <c r="J1122" s="6"/>
      <c r="P1122"/>
    </row>
    <row r="1123" spans="10:16">
      <c r="J1123" s="6"/>
      <c r="P1123"/>
    </row>
    <row r="1124" spans="10:16">
      <c r="J1124" s="6"/>
      <c r="P1124"/>
    </row>
    <row r="1125" spans="10:16">
      <c r="J1125" s="6"/>
      <c r="P1125"/>
    </row>
    <row r="1126" spans="10:16">
      <c r="J1126" s="6"/>
      <c r="P1126"/>
    </row>
    <row r="1127" spans="10:16">
      <c r="J1127" s="6"/>
      <c r="P1127"/>
    </row>
    <row r="1128" spans="10:16">
      <c r="J1128" s="6"/>
      <c r="P1128"/>
    </row>
    <row r="1129" spans="10:16">
      <c r="J1129" s="6"/>
      <c r="P1129"/>
    </row>
    <row r="1130" spans="10:16">
      <c r="J1130" s="6"/>
      <c r="P1130"/>
    </row>
    <row r="1131" spans="10:16">
      <c r="J1131" s="6"/>
      <c r="P1131"/>
    </row>
    <row r="1132" spans="10:16">
      <c r="J1132" s="6"/>
      <c r="P1132"/>
    </row>
    <row r="1133" spans="10:16">
      <c r="J1133" s="6"/>
      <c r="P1133"/>
    </row>
    <row r="1134" spans="10:16">
      <c r="J1134" s="6"/>
      <c r="P1134"/>
    </row>
    <row r="1135" spans="10:16">
      <c r="J1135" s="6"/>
      <c r="P1135"/>
    </row>
    <row r="1136" spans="10:16">
      <c r="J1136" s="6"/>
      <c r="P1136"/>
    </row>
    <row r="1137" spans="10:16">
      <c r="J1137" s="6"/>
      <c r="P1137"/>
    </row>
    <row r="1138" spans="10:16">
      <c r="J1138" s="6"/>
      <c r="P1138"/>
    </row>
    <row r="1139" spans="10:16">
      <c r="J1139" s="6"/>
      <c r="P1139"/>
    </row>
    <row r="1140" spans="10:16">
      <c r="J1140" s="6"/>
      <c r="P1140"/>
    </row>
    <row r="1141" spans="10:16">
      <c r="J1141" s="6"/>
      <c r="P1141"/>
    </row>
    <row r="1142" spans="10:16">
      <c r="J1142" s="6"/>
      <c r="P1142"/>
    </row>
    <row r="1143" spans="10:16">
      <c r="J1143" s="6"/>
      <c r="P1143"/>
    </row>
    <row r="1144" spans="10:16">
      <c r="J1144" s="6"/>
      <c r="P1144"/>
    </row>
    <row r="1145" spans="10:16">
      <c r="J1145" s="6"/>
      <c r="P1145"/>
    </row>
    <row r="1146" spans="10:16">
      <c r="J1146" s="6"/>
      <c r="P1146"/>
    </row>
    <row r="1147" spans="10:16">
      <c r="J1147" s="6"/>
      <c r="P1147"/>
    </row>
    <row r="1148" spans="10:16">
      <c r="J1148" s="6"/>
      <c r="P1148"/>
    </row>
    <row r="1149" spans="10:16">
      <c r="J1149" s="6"/>
      <c r="P1149"/>
    </row>
    <row r="1150" spans="10:16">
      <c r="J1150" s="6"/>
      <c r="P1150"/>
    </row>
    <row r="1151" spans="10:16">
      <c r="J1151" s="6"/>
      <c r="P1151"/>
    </row>
    <row r="1152" spans="10:16">
      <c r="J1152" s="6"/>
      <c r="P1152"/>
    </row>
    <row r="1153" spans="10:16">
      <c r="J1153" s="6"/>
      <c r="P1153"/>
    </row>
    <row r="1154" spans="10:16">
      <c r="J1154" s="6"/>
      <c r="P1154"/>
    </row>
    <row r="1155" spans="10:16">
      <c r="J1155" s="6"/>
      <c r="P1155"/>
    </row>
    <row r="1156" spans="10:16">
      <c r="J1156" s="6"/>
      <c r="P1156"/>
    </row>
    <row r="1157" spans="10:16">
      <c r="J1157" s="6"/>
      <c r="P1157"/>
    </row>
    <row r="1158" spans="10:16">
      <c r="J1158" s="6"/>
      <c r="P1158"/>
    </row>
    <row r="1159" spans="10:16">
      <c r="J1159" s="6"/>
      <c r="P1159"/>
    </row>
    <row r="1160" spans="10:16">
      <c r="J1160" s="6"/>
      <c r="P1160"/>
    </row>
    <row r="1161" spans="10:16">
      <c r="J1161" s="6"/>
      <c r="P1161"/>
    </row>
    <row r="1162" spans="10:16">
      <c r="J1162" s="6"/>
      <c r="P1162"/>
    </row>
    <row r="1163" spans="10:16">
      <c r="J1163" s="6"/>
      <c r="P1163"/>
    </row>
    <row r="1164" spans="10:16">
      <c r="J1164" s="6"/>
      <c r="P1164"/>
    </row>
    <row r="1165" spans="10:16">
      <c r="J1165" s="6"/>
      <c r="P1165"/>
    </row>
    <row r="1166" spans="10:16">
      <c r="J1166" s="6"/>
      <c r="P1166"/>
    </row>
    <row r="1167" spans="10:16">
      <c r="J1167" s="6"/>
      <c r="P1167"/>
    </row>
    <row r="1168" spans="10:16">
      <c r="J1168" s="6"/>
      <c r="P1168"/>
    </row>
    <row r="1169" spans="10:16">
      <c r="J1169" s="6"/>
      <c r="P1169"/>
    </row>
    <row r="1170" spans="10:16">
      <c r="J1170" s="6"/>
      <c r="P1170"/>
    </row>
    <row r="1171" spans="10:16">
      <c r="J1171" s="6"/>
      <c r="P1171"/>
    </row>
    <row r="1172" spans="10:16">
      <c r="J1172" s="6"/>
      <c r="P1172"/>
    </row>
    <row r="1173" spans="10:16">
      <c r="J1173" s="6"/>
      <c r="P1173"/>
    </row>
    <row r="1174" spans="10:16">
      <c r="J1174" s="6"/>
      <c r="P1174"/>
    </row>
    <row r="1175" spans="10:16">
      <c r="J1175" s="6"/>
      <c r="P1175"/>
    </row>
    <row r="1176" spans="10:16">
      <c r="J1176" s="6"/>
      <c r="P1176"/>
    </row>
    <row r="1177" spans="10:16">
      <c r="J1177" s="6"/>
      <c r="P1177"/>
    </row>
    <row r="1178" spans="10:16">
      <c r="J1178" s="6"/>
      <c r="P1178"/>
    </row>
    <row r="1179" spans="10:16">
      <c r="J1179" s="6"/>
      <c r="P1179"/>
    </row>
    <row r="1180" spans="10:16">
      <c r="J1180" s="6"/>
      <c r="P1180"/>
    </row>
    <row r="1181" spans="10:16">
      <c r="J1181" s="6"/>
      <c r="P1181"/>
    </row>
    <row r="1182" spans="10:16">
      <c r="J1182" s="6"/>
      <c r="P1182"/>
    </row>
    <row r="1183" spans="10:16">
      <c r="J1183" s="6"/>
      <c r="P1183"/>
    </row>
    <row r="1184" spans="10:16">
      <c r="J1184" s="6"/>
      <c r="P1184"/>
    </row>
    <row r="1185" spans="10:16">
      <c r="J1185" s="6"/>
      <c r="P1185"/>
    </row>
    <row r="1186" spans="10:16">
      <c r="J1186" s="6"/>
      <c r="P1186"/>
    </row>
    <row r="1187" spans="10:16">
      <c r="J1187" s="6"/>
      <c r="P1187"/>
    </row>
    <row r="1188" spans="10:16">
      <c r="J1188" s="6"/>
      <c r="P1188"/>
    </row>
    <row r="1189" spans="10:16">
      <c r="J1189" s="6"/>
      <c r="P1189"/>
    </row>
    <row r="1190" spans="10:16">
      <c r="J1190" s="6"/>
      <c r="P1190"/>
    </row>
    <row r="1191" spans="10:16">
      <c r="J1191" s="6"/>
      <c r="P1191"/>
    </row>
    <row r="1192" spans="10:16">
      <c r="J1192" s="6"/>
      <c r="P1192"/>
    </row>
    <row r="1193" spans="10:16">
      <c r="J1193" s="6"/>
      <c r="P1193"/>
    </row>
    <row r="1194" spans="10:16">
      <c r="J1194" s="6"/>
      <c r="P1194"/>
    </row>
    <row r="1195" spans="10:16">
      <c r="J1195" s="6"/>
      <c r="P1195"/>
    </row>
    <row r="1196" spans="10:16">
      <c r="J1196" s="6"/>
      <c r="P1196"/>
    </row>
    <row r="1197" spans="10:16">
      <c r="J1197" s="6"/>
      <c r="P1197"/>
    </row>
    <row r="1198" spans="10:16">
      <c r="J1198" s="6"/>
      <c r="P1198"/>
    </row>
    <row r="1199" spans="10:16">
      <c r="J1199" s="6"/>
      <c r="P1199"/>
    </row>
    <row r="1200" spans="10:16">
      <c r="J1200" s="6"/>
      <c r="P1200"/>
    </row>
    <row r="1201" spans="10:16">
      <c r="J1201" s="6"/>
      <c r="P1201"/>
    </row>
    <row r="1202" spans="10:16">
      <c r="J1202" s="6"/>
      <c r="P1202"/>
    </row>
    <row r="1203" spans="10:16">
      <c r="J1203" s="6"/>
      <c r="P1203"/>
    </row>
    <row r="1204" spans="10:16">
      <c r="J1204" s="6"/>
      <c r="P1204"/>
    </row>
    <row r="1205" spans="10:16">
      <c r="J1205" s="6"/>
      <c r="P1205"/>
    </row>
    <row r="1206" spans="10:16">
      <c r="J1206" s="6"/>
      <c r="P1206"/>
    </row>
    <row r="1207" spans="10:16">
      <c r="J1207" s="6"/>
      <c r="P1207"/>
    </row>
    <row r="1208" spans="10:16">
      <c r="J1208" s="6"/>
      <c r="P1208"/>
    </row>
    <row r="1209" spans="10:16">
      <c r="J1209" s="6"/>
      <c r="P1209"/>
    </row>
    <row r="1210" spans="10:16">
      <c r="J1210" s="6"/>
      <c r="P1210"/>
    </row>
    <row r="1211" spans="10:16">
      <c r="J1211" s="6"/>
      <c r="P1211"/>
    </row>
    <row r="1212" spans="10:16">
      <c r="J1212" s="6"/>
      <c r="P1212"/>
    </row>
    <row r="1213" spans="10:16">
      <c r="J1213" s="6"/>
      <c r="P1213"/>
    </row>
    <row r="1214" spans="10:16">
      <c r="J1214" s="6"/>
      <c r="P1214"/>
    </row>
    <row r="1215" spans="10:16">
      <c r="J1215" s="6"/>
      <c r="P1215"/>
    </row>
    <row r="1216" spans="10:16">
      <c r="J1216" s="6"/>
      <c r="P1216"/>
    </row>
    <row r="1217" spans="10:16">
      <c r="J1217" s="6"/>
      <c r="P1217"/>
    </row>
    <row r="1218" spans="10:16">
      <c r="J1218" s="6"/>
      <c r="P1218"/>
    </row>
    <row r="1219" spans="10:16">
      <c r="J1219" s="6"/>
      <c r="P1219"/>
    </row>
    <row r="1220" spans="10:16">
      <c r="J1220" s="6"/>
      <c r="P1220"/>
    </row>
    <row r="1221" spans="10:16">
      <c r="J1221" s="6"/>
      <c r="P1221"/>
    </row>
    <row r="1222" spans="10:16">
      <c r="J1222" s="6"/>
      <c r="P1222"/>
    </row>
    <row r="1223" spans="10:16">
      <c r="J1223" s="6"/>
      <c r="P1223"/>
    </row>
    <row r="1224" spans="10:16">
      <c r="K1224" s="6"/>
    </row>
    <row r="1225" spans="10:16">
      <c r="K1225" s="6"/>
    </row>
    <row r="1226" spans="10:16">
      <c r="K1226" s="6"/>
    </row>
    <row r="1227" spans="10:16">
      <c r="K1227" s="6"/>
    </row>
    <row r="1228" spans="10:16">
      <c r="K1228" s="6"/>
    </row>
    <row r="1229" spans="10:16">
      <c r="K1229" s="6"/>
    </row>
    <row r="1230" spans="10:16">
      <c r="K1230" s="6"/>
    </row>
    <row r="1231" spans="10:16">
      <c r="K1231" s="6"/>
    </row>
  </sheetData>
  <mergeCells count="9">
    <mergeCell ref="B441:P441"/>
    <mergeCell ref="B496:P496"/>
    <mergeCell ref="B550:P550"/>
    <mergeCell ref="B605:P605"/>
    <mergeCell ref="B58:P58"/>
    <mergeCell ref="B110:P110"/>
    <mergeCell ref="B164:P164"/>
    <mergeCell ref="B218:P218"/>
    <mergeCell ref="B272:P272"/>
  </mergeCells>
  <phoneticPr fontId="49" type="noConversion"/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761"/>
  <sheetViews>
    <sheetView tabSelected="1" view="pageBreakPreview" zoomScale="60" workbookViewId="0">
      <selection activeCell="G36" sqref="G36"/>
    </sheetView>
  </sheetViews>
  <sheetFormatPr defaultRowHeight="14.4"/>
  <cols>
    <col min="1" max="1" width="7" customWidth="1"/>
    <col min="2" max="2" width="29.109375" style="76" customWidth="1"/>
    <col min="3" max="3" width="10.88671875" customWidth="1"/>
    <col min="4" max="4" width="4.5546875" customWidth="1"/>
    <col min="5" max="5" width="10" customWidth="1"/>
    <col min="6" max="6" width="26.44140625" customWidth="1"/>
    <col min="7" max="7" width="9.88671875" customWidth="1"/>
    <col min="8" max="8" width="9.33203125" customWidth="1"/>
    <col min="9" max="9" width="29.44140625" customWidth="1"/>
    <col min="10" max="10" width="10.44140625" customWidth="1"/>
    <col min="11" max="11" width="4.44140625" customWidth="1"/>
    <col min="12" max="12" width="9.6640625" customWidth="1"/>
    <col min="13" max="13" width="25.33203125" customWidth="1"/>
    <col min="14" max="14" width="10" customWidth="1"/>
    <col min="15" max="15" width="6" customWidth="1"/>
    <col min="16" max="16" width="6.88671875" customWidth="1"/>
    <col min="17" max="17" width="13.5546875" customWidth="1"/>
    <col min="18" max="18" width="7.88671875" customWidth="1"/>
    <col min="19" max="19" width="9.5546875" customWidth="1"/>
    <col min="20" max="20" width="7.33203125" customWidth="1"/>
    <col min="21" max="21" width="11" customWidth="1"/>
    <col min="22" max="22" width="7.44140625" customWidth="1"/>
    <col min="23" max="23" width="8.5546875" customWidth="1"/>
    <col min="24" max="24" width="6.88671875" customWidth="1"/>
    <col min="25" max="25" width="8.33203125" customWidth="1"/>
    <col min="26" max="26" width="6.109375" customWidth="1"/>
    <col min="27" max="27" width="8" customWidth="1"/>
    <col min="28" max="28" width="6.33203125" customWidth="1"/>
    <col min="30" max="30" width="8.6640625" customWidth="1"/>
  </cols>
  <sheetData>
    <row r="1" spans="1:87" ht="12" customHeight="1">
      <c r="H1" s="9"/>
      <c r="I1" s="9"/>
      <c r="J1" s="9"/>
      <c r="K1" s="9"/>
      <c r="L1" s="9"/>
      <c r="M1" s="107"/>
      <c r="N1" s="107"/>
      <c r="O1" s="107"/>
      <c r="P1" s="107"/>
      <c r="Q1" s="107"/>
      <c r="R1" s="107"/>
      <c r="S1" s="159"/>
      <c r="T1" s="159"/>
      <c r="U1" s="105"/>
      <c r="V1" s="107"/>
      <c r="W1" s="107"/>
      <c r="X1" s="107"/>
      <c r="Y1" s="107"/>
      <c r="Z1" s="107"/>
      <c r="AA1" s="107"/>
      <c r="AB1" s="107"/>
      <c r="AC1" s="10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87" s="61" customFormat="1" ht="14.25" customHeight="1">
      <c r="A2" s="2817" t="s">
        <v>246</v>
      </c>
      <c r="B2" s="2818"/>
      <c r="F2" s="78"/>
      <c r="G2" s="78"/>
      <c r="H2" s="594"/>
      <c r="I2" s="47"/>
      <c r="J2" s="47"/>
      <c r="K2" s="47"/>
      <c r="L2" s="47"/>
      <c r="M2" s="7"/>
      <c r="N2" s="7"/>
      <c r="O2" s="105"/>
      <c r="P2" s="105"/>
      <c r="Q2" s="102"/>
      <c r="R2" s="102"/>
      <c r="S2" s="102"/>
      <c r="T2" s="102"/>
      <c r="U2" s="105"/>
      <c r="V2" s="196"/>
      <c r="W2" s="286"/>
      <c r="X2" s="196"/>
      <c r="Y2" s="286"/>
      <c r="Z2" s="105"/>
      <c r="AA2" s="105"/>
      <c r="AB2" s="105"/>
      <c r="AC2" s="105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87">
      <c r="D3" s="405" t="s">
        <v>143</v>
      </c>
      <c r="E3" s="79"/>
      <c r="F3" t="s">
        <v>912</v>
      </c>
      <c r="H3" s="9"/>
      <c r="I3" s="175"/>
      <c r="J3" s="9"/>
      <c r="K3" s="9"/>
      <c r="L3" s="552"/>
      <c r="M3" s="9"/>
      <c r="N3" s="9"/>
      <c r="O3" s="107"/>
      <c r="P3" s="209"/>
      <c r="Q3" s="107"/>
      <c r="R3" s="107"/>
      <c r="S3" s="99"/>
      <c r="T3" s="107"/>
      <c r="U3" s="102"/>
      <c r="V3" s="114"/>
      <c r="W3" s="141"/>
      <c r="X3" s="390"/>
      <c r="Y3" s="391"/>
      <c r="Z3" s="107"/>
      <c r="AA3" s="107"/>
      <c r="AB3" s="107"/>
      <c r="AC3" s="107"/>
      <c r="AD3" s="9"/>
      <c r="AE3" s="9"/>
      <c r="AF3" s="107"/>
      <c r="AG3" s="9"/>
      <c r="AH3" s="9"/>
      <c r="AI3" s="9"/>
      <c r="AJ3" s="107"/>
      <c r="AK3" s="107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87" ht="13.5" customHeight="1" thickBot="1">
      <c r="A4" s="407"/>
      <c r="B4" s="100" t="s">
        <v>911</v>
      </c>
      <c r="E4" s="100" t="s">
        <v>911</v>
      </c>
      <c r="F4" s="2"/>
      <c r="G4" s="79"/>
      <c r="H4" s="34"/>
      <c r="I4" s="102"/>
      <c r="J4" s="34"/>
      <c r="K4" s="9"/>
      <c r="L4" s="3"/>
      <c r="M4" s="3"/>
      <c r="N4" s="552"/>
      <c r="O4" s="126"/>
      <c r="P4" s="107"/>
      <c r="Q4" s="126"/>
      <c r="R4" s="107"/>
      <c r="S4" s="105"/>
      <c r="T4" s="107"/>
      <c r="U4" s="102"/>
      <c r="V4" s="106"/>
      <c r="W4" s="131"/>
      <c r="X4" s="180"/>
      <c r="Y4" s="391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</row>
    <row r="5" spans="1:87" ht="13.5" customHeight="1">
      <c r="A5" s="27" t="s">
        <v>2</v>
      </c>
      <c r="B5" s="81" t="s">
        <v>3</v>
      </c>
      <c r="C5" s="249" t="s">
        <v>4</v>
      </c>
      <c r="D5" s="282"/>
      <c r="E5" s="27" t="s">
        <v>2</v>
      </c>
      <c r="F5" s="81" t="s">
        <v>3</v>
      </c>
      <c r="G5" s="249" t="s">
        <v>4</v>
      </c>
      <c r="H5" s="90"/>
      <c r="I5" s="102"/>
      <c r="J5" s="9"/>
      <c r="K5" s="9"/>
      <c r="L5" s="34"/>
      <c r="M5" s="7"/>
      <c r="N5" s="12"/>
      <c r="O5" s="126"/>
      <c r="P5" s="87"/>
      <c r="Q5" s="17"/>
      <c r="R5" s="18"/>
      <c r="S5" s="105"/>
      <c r="T5" s="107"/>
      <c r="U5" s="102"/>
      <c r="V5" s="101"/>
      <c r="W5" s="131"/>
      <c r="X5" s="180"/>
      <c r="Y5" s="391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</row>
    <row r="6" spans="1:87" ht="13.5" customHeight="1" thickBot="1">
      <c r="A6" s="262" t="s">
        <v>5</v>
      </c>
      <c r="B6" s="9"/>
      <c r="C6" s="276" t="s">
        <v>62</v>
      </c>
      <c r="D6" s="107"/>
      <c r="E6" s="30" t="s">
        <v>5</v>
      </c>
      <c r="F6" s="31"/>
      <c r="G6" s="250" t="s">
        <v>62</v>
      </c>
      <c r="H6" s="525"/>
      <c r="I6" s="102"/>
      <c r="J6" s="97"/>
      <c r="K6" s="9"/>
      <c r="L6" s="34"/>
      <c r="M6" s="9"/>
      <c r="N6" s="12"/>
      <c r="O6" s="126"/>
      <c r="P6" s="9"/>
      <c r="Q6" s="9"/>
      <c r="R6" s="9"/>
      <c r="S6" s="105"/>
      <c r="T6" s="107"/>
      <c r="U6" s="102"/>
      <c r="V6" s="101"/>
      <c r="W6" s="131"/>
      <c r="X6" s="180"/>
      <c r="Y6" s="391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</row>
    <row r="7" spans="1:87" ht="16.2" thickBot="1">
      <c r="A7" s="1716" t="s">
        <v>119</v>
      </c>
      <c r="B7" s="1717"/>
      <c r="C7" s="681"/>
      <c r="D7" s="127"/>
      <c r="E7" s="638" t="s">
        <v>599</v>
      </c>
      <c r="F7" s="67"/>
      <c r="G7" s="53"/>
      <c r="H7" s="598"/>
      <c r="I7" s="102"/>
      <c r="J7" s="13"/>
      <c r="K7" s="9"/>
      <c r="L7" s="608"/>
      <c r="M7" s="107"/>
      <c r="N7" s="9"/>
      <c r="O7" s="126"/>
      <c r="P7" s="9"/>
      <c r="Q7" s="9"/>
      <c r="R7" s="9"/>
      <c r="S7" s="102"/>
      <c r="T7" s="107"/>
      <c r="U7" s="102"/>
      <c r="V7" s="101"/>
      <c r="W7" s="131"/>
      <c r="X7" s="180"/>
      <c r="Y7" s="391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</row>
    <row r="8" spans="1:87">
      <c r="A8" s="235"/>
      <c r="B8" s="360" t="s">
        <v>156</v>
      </c>
      <c r="C8" s="225"/>
      <c r="D8" s="127"/>
      <c r="E8" s="1395"/>
      <c r="F8" s="169" t="s">
        <v>156</v>
      </c>
      <c r="G8" s="135"/>
      <c r="H8" s="34"/>
      <c r="I8" s="102"/>
      <c r="J8" s="97"/>
      <c r="K8" s="9"/>
      <c r="L8" s="9"/>
      <c r="M8" s="180"/>
      <c r="N8" s="9"/>
      <c r="O8" s="126"/>
      <c r="P8" s="9"/>
      <c r="Q8" s="9"/>
      <c r="R8" s="9"/>
      <c r="S8" s="102"/>
      <c r="T8" s="107"/>
      <c r="U8" s="102"/>
      <c r="V8" s="116"/>
      <c r="W8" s="131"/>
      <c r="X8" s="180"/>
      <c r="Y8" s="391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</row>
    <row r="9" spans="1:87" ht="15.75" customHeight="1">
      <c r="A9" s="359" t="s">
        <v>436</v>
      </c>
      <c r="B9" s="233" t="s">
        <v>517</v>
      </c>
      <c r="C9" s="258">
        <v>210</v>
      </c>
      <c r="D9" s="215"/>
      <c r="E9" s="367" t="s">
        <v>440</v>
      </c>
      <c r="F9" s="233" t="s">
        <v>905</v>
      </c>
      <c r="G9" s="2805" t="s">
        <v>937</v>
      </c>
      <c r="H9" s="2678"/>
      <c r="I9" s="7"/>
      <c r="J9" s="13"/>
      <c r="K9" s="9"/>
      <c r="L9" s="34"/>
      <c r="M9" s="102"/>
      <c r="N9" s="13"/>
      <c r="O9" s="102"/>
      <c r="P9" s="9"/>
      <c r="Q9" s="9"/>
      <c r="R9" s="9"/>
      <c r="S9" s="102"/>
      <c r="T9" s="211"/>
      <c r="U9" s="102"/>
      <c r="V9" s="101"/>
      <c r="W9" s="131"/>
      <c r="X9" s="180"/>
      <c r="Y9" s="391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</row>
    <row r="10" spans="1:87" ht="13.5" customHeight="1">
      <c r="A10" s="1399" t="s">
        <v>364</v>
      </c>
      <c r="B10" s="2522" t="s">
        <v>363</v>
      </c>
      <c r="C10" s="341">
        <v>30</v>
      </c>
      <c r="D10" s="105"/>
      <c r="E10" s="1479" t="s">
        <v>526</v>
      </c>
      <c r="F10" s="247" t="s">
        <v>527</v>
      </c>
      <c r="G10" s="259">
        <v>200</v>
      </c>
      <c r="H10" s="9"/>
      <c r="I10" s="41"/>
      <c r="J10" s="9"/>
      <c r="K10" s="9"/>
      <c r="L10" s="90"/>
      <c r="M10" s="7"/>
      <c r="N10" s="9"/>
      <c r="O10" s="126"/>
      <c r="P10" s="9"/>
      <c r="Q10" s="9"/>
      <c r="R10" s="9"/>
      <c r="S10" s="102"/>
      <c r="T10" s="107"/>
      <c r="U10" s="108"/>
      <c r="V10" s="101"/>
      <c r="W10" s="131"/>
      <c r="X10" s="180"/>
      <c r="Y10" s="391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</row>
    <row r="11" spans="1:87" ht="13.5" customHeight="1">
      <c r="A11" s="946" t="s">
        <v>368</v>
      </c>
      <c r="B11" s="247" t="s">
        <v>90</v>
      </c>
      <c r="C11" s="257">
        <v>200</v>
      </c>
      <c r="D11" s="105"/>
      <c r="E11" s="1590" t="s">
        <v>868</v>
      </c>
      <c r="F11" s="247" t="s">
        <v>870</v>
      </c>
      <c r="G11" s="256">
        <v>10</v>
      </c>
      <c r="H11" s="9"/>
      <c r="I11" s="41"/>
      <c r="J11" s="9"/>
      <c r="K11" s="9"/>
      <c r="L11" s="116"/>
      <c r="M11" s="337"/>
      <c r="N11" s="562"/>
      <c r="O11" s="126"/>
      <c r="P11" s="9"/>
      <c r="Q11" s="9"/>
      <c r="R11" s="9"/>
      <c r="S11" s="102"/>
      <c r="T11" s="107"/>
      <c r="U11" s="102"/>
      <c r="V11" s="101"/>
      <c r="W11" s="144"/>
      <c r="X11" s="393"/>
      <c r="Y11" s="391"/>
      <c r="Z11" s="107"/>
      <c r="AA11" s="107"/>
      <c r="AB11" s="107"/>
      <c r="AC11" s="107"/>
      <c r="AD11" s="107"/>
      <c r="AE11" s="107"/>
      <c r="AF11" s="138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</row>
    <row r="12" spans="1:87">
      <c r="A12" s="1776" t="s">
        <v>9</v>
      </c>
      <c r="B12" s="2804" t="s">
        <v>1030</v>
      </c>
      <c r="C12" s="344">
        <v>35</v>
      </c>
      <c r="D12" s="102"/>
      <c r="E12" s="240" t="s">
        <v>9</v>
      </c>
      <c r="F12" s="247" t="s">
        <v>10</v>
      </c>
      <c r="G12" s="259">
        <v>40</v>
      </c>
      <c r="H12" s="1771"/>
      <c r="I12" s="41"/>
      <c r="J12" s="1770"/>
      <c r="K12" s="9"/>
      <c r="L12" s="116"/>
      <c r="M12" s="126"/>
      <c r="N12" s="350"/>
      <c r="O12" s="205"/>
      <c r="P12" s="9"/>
      <c r="Q12" s="9"/>
      <c r="R12" s="9"/>
      <c r="S12" s="102"/>
      <c r="T12" s="107"/>
      <c r="U12" s="102"/>
      <c r="V12" s="109"/>
      <c r="W12" s="142"/>
      <c r="X12" s="180"/>
      <c r="Y12" s="391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</row>
    <row r="13" spans="1:87" ht="16.2" thickBot="1">
      <c r="A13" s="1777" t="s">
        <v>9</v>
      </c>
      <c r="B13" s="247" t="s">
        <v>10</v>
      </c>
      <c r="C13" s="232">
        <v>35</v>
      </c>
      <c r="D13" s="102"/>
      <c r="E13" s="1898" t="s">
        <v>700</v>
      </c>
      <c r="F13" s="233" t="s">
        <v>464</v>
      </c>
      <c r="G13" s="258">
        <v>100</v>
      </c>
      <c r="H13" s="90"/>
      <c r="I13" s="175"/>
      <c r="J13" s="9"/>
      <c r="K13" s="9"/>
      <c r="L13" s="116"/>
      <c r="M13" s="102"/>
      <c r="N13" s="99"/>
      <c r="O13" s="102"/>
      <c r="P13" s="9"/>
      <c r="Q13" s="9"/>
      <c r="R13" s="9"/>
      <c r="S13" s="102"/>
      <c r="T13" s="107"/>
      <c r="U13" s="108"/>
      <c r="V13" s="186"/>
      <c r="W13" s="392"/>
      <c r="X13" s="180"/>
      <c r="Y13" s="391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</row>
    <row r="14" spans="1:87" ht="14.25" customHeight="1">
      <c r="A14" s="1777" t="s">
        <v>9</v>
      </c>
      <c r="B14" s="247" t="s">
        <v>406</v>
      </c>
      <c r="C14" s="232">
        <v>30</v>
      </c>
      <c r="D14" s="105"/>
      <c r="E14" s="361"/>
      <c r="F14" s="169" t="s">
        <v>123</v>
      </c>
      <c r="G14" s="53"/>
      <c r="H14" s="34"/>
      <c r="I14" s="102"/>
      <c r="J14" s="13"/>
      <c r="K14" s="9"/>
      <c r="L14" s="116"/>
      <c r="M14" s="7"/>
      <c r="N14" s="99"/>
      <c r="O14" s="202"/>
      <c r="P14" s="9"/>
      <c r="Q14" s="9"/>
      <c r="R14" s="9"/>
      <c r="S14" s="102"/>
      <c r="T14" s="211"/>
      <c r="U14" s="102"/>
      <c r="V14" s="186"/>
      <c r="W14" s="392"/>
      <c r="X14" s="180"/>
      <c r="Y14" s="391"/>
      <c r="Z14" s="107"/>
      <c r="AA14" s="107"/>
      <c r="AB14" s="107"/>
      <c r="AC14" s="107"/>
      <c r="AD14" s="107"/>
      <c r="AE14" s="107"/>
      <c r="AF14" s="107"/>
      <c r="AG14" s="107"/>
      <c r="AH14" s="126"/>
      <c r="AI14" s="116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</row>
    <row r="15" spans="1:87" ht="15" customHeight="1" thickBot="1">
      <c r="A15" s="1399" t="s">
        <v>460</v>
      </c>
      <c r="B15" s="247" t="s">
        <v>699</v>
      </c>
      <c r="C15" s="232">
        <v>100</v>
      </c>
      <c r="D15" s="105"/>
      <c r="E15" s="339" t="s">
        <v>489</v>
      </c>
      <c r="F15" s="272" t="s">
        <v>490</v>
      </c>
      <c r="G15" s="258">
        <v>60</v>
      </c>
      <c r="H15" s="9"/>
      <c r="I15" s="102"/>
      <c r="J15" s="9"/>
      <c r="K15" s="9"/>
      <c r="L15" s="90"/>
      <c r="M15" s="180"/>
      <c r="N15" s="9"/>
      <c r="O15" s="126"/>
      <c r="P15" s="9"/>
      <c r="Q15" s="9"/>
      <c r="R15" s="9"/>
      <c r="S15" s="127"/>
      <c r="T15" s="107"/>
      <c r="U15" s="108"/>
      <c r="V15" s="186"/>
      <c r="W15" s="392"/>
      <c r="X15" s="180"/>
      <c r="Y15" s="391"/>
      <c r="Z15" s="107"/>
      <c r="AA15" s="107"/>
      <c r="AB15" s="107"/>
      <c r="AC15" s="186"/>
      <c r="AD15" s="107"/>
      <c r="AE15" s="107"/>
      <c r="AF15" s="107"/>
      <c r="AG15" s="107"/>
      <c r="AH15" s="126"/>
      <c r="AI15" s="116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</row>
    <row r="16" spans="1:87" ht="15.6">
      <c r="A16" s="361"/>
      <c r="B16" s="169" t="s">
        <v>123</v>
      </c>
      <c r="C16" s="53"/>
      <c r="D16" s="102"/>
      <c r="E16" s="571"/>
      <c r="F16" s="173" t="s">
        <v>491</v>
      </c>
      <c r="G16" s="1670"/>
      <c r="H16" s="2806"/>
      <c r="I16" s="102"/>
      <c r="J16" s="562"/>
      <c r="K16" s="9"/>
      <c r="L16" s="90"/>
      <c r="M16" s="102"/>
      <c r="N16" s="562"/>
      <c r="O16" s="126"/>
      <c r="P16" s="9"/>
      <c r="Q16" s="9"/>
      <c r="R16" s="9"/>
      <c r="S16" s="107"/>
      <c r="T16" s="107"/>
      <c r="U16" s="102"/>
      <c r="V16" s="186"/>
      <c r="W16" s="392"/>
      <c r="X16" s="180"/>
      <c r="Y16" s="391"/>
      <c r="Z16" s="107"/>
      <c r="AA16" s="107"/>
      <c r="AB16" s="107"/>
      <c r="AC16" s="107"/>
      <c r="AD16" s="107"/>
      <c r="AE16" s="107"/>
      <c r="AF16" s="107"/>
      <c r="AG16" s="107"/>
      <c r="AH16" s="126"/>
      <c r="AI16" s="120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</row>
    <row r="17" spans="1:87" ht="15.6">
      <c r="A17" s="238" t="s">
        <v>432</v>
      </c>
      <c r="B17" s="272" t="s">
        <v>512</v>
      </c>
      <c r="C17" s="378">
        <v>60</v>
      </c>
      <c r="D17" s="140"/>
      <c r="E17" s="1814" t="s">
        <v>676</v>
      </c>
      <c r="F17" s="247" t="s">
        <v>596</v>
      </c>
      <c r="G17" s="373">
        <v>250</v>
      </c>
      <c r="H17" s="34"/>
      <c r="I17" s="102"/>
      <c r="J17" s="97"/>
      <c r="K17" s="9"/>
      <c r="L17" s="34"/>
      <c r="M17" s="102"/>
      <c r="N17" s="13"/>
      <c r="O17" s="126"/>
      <c r="P17" s="9"/>
      <c r="Q17" s="9"/>
      <c r="R17" s="9"/>
      <c r="S17" s="107"/>
      <c r="T17" s="107"/>
      <c r="U17" s="105"/>
      <c r="V17" s="186"/>
      <c r="W17" s="392"/>
      <c r="X17" s="180"/>
      <c r="Y17" s="391"/>
      <c r="Z17" s="107"/>
      <c r="AA17" s="107"/>
      <c r="AB17" s="107"/>
      <c r="AC17" s="107"/>
      <c r="AD17" s="107"/>
      <c r="AE17" s="107"/>
      <c r="AF17" s="107"/>
      <c r="AG17" s="107"/>
      <c r="AH17" s="126"/>
      <c r="AI17" s="122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</row>
    <row r="18" spans="1:87" ht="15.6">
      <c r="A18" s="362"/>
      <c r="B18" s="173" t="s">
        <v>556</v>
      </c>
      <c r="C18" s="70"/>
      <c r="D18" s="206"/>
      <c r="E18" s="238" t="s">
        <v>571</v>
      </c>
      <c r="F18" s="272" t="s">
        <v>572</v>
      </c>
      <c r="G18" s="378">
        <v>120</v>
      </c>
      <c r="H18" s="90"/>
      <c r="I18" s="102"/>
      <c r="J18" s="9"/>
      <c r="K18" s="9"/>
      <c r="L18" s="34"/>
      <c r="M18" s="7"/>
      <c r="N18" s="13"/>
      <c r="O18" s="126"/>
      <c r="P18" s="9"/>
      <c r="Q18" s="9"/>
      <c r="R18" s="9"/>
      <c r="S18" s="107"/>
      <c r="T18" s="107"/>
      <c r="U18" s="105"/>
      <c r="V18" s="186"/>
      <c r="W18" s="392"/>
      <c r="X18" s="180"/>
      <c r="Y18" s="391"/>
      <c r="Z18" s="107"/>
      <c r="AA18" s="107"/>
      <c r="AB18" s="107"/>
      <c r="AC18" s="107"/>
      <c r="AD18" s="107"/>
      <c r="AE18" s="107"/>
      <c r="AF18" s="107"/>
      <c r="AG18" s="107"/>
      <c r="AH18" s="126"/>
      <c r="AI18" s="116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</row>
    <row r="19" spans="1:87" ht="15.6">
      <c r="A19" s="238" t="s">
        <v>552</v>
      </c>
      <c r="B19" s="233" t="s">
        <v>567</v>
      </c>
      <c r="C19" s="368">
        <v>250</v>
      </c>
      <c r="D19" s="164"/>
      <c r="E19" s="362"/>
      <c r="F19" s="935" t="s">
        <v>570</v>
      </c>
      <c r="G19" s="70"/>
      <c r="H19" s="90"/>
      <c r="I19" s="114"/>
      <c r="J19" s="563"/>
      <c r="K19" s="9"/>
      <c r="L19" s="116"/>
      <c r="M19" s="102"/>
      <c r="N19" s="98"/>
      <c r="O19" s="107"/>
      <c r="P19" s="9"/>
      <c r="Q19" s="9"/>
      <c r="R19" s="9"/>
      <c r="S19" s="102"/>
      <c r="T19" s="101"/>
      <c r="U19" s="105"/>
      <c r="V19" s="186"/>
      <c r="W19" s="392"/>
      <c r="X19" s="180"/>
      <c r="Y19" s="391"/>
      <c r="Z19" s="107"/>
      <c r="AA19" s="107"/>
      <c r="AB19" s="107"/>
      <c r="AC19" s="107"/>
      <c r="AD19" s="107"/>
      <c r="AE19" s="107"/>
      <c r="AF19" s="107"/>
      <c r="AG19" s="107"/>
      <c r="AH19" s="126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</row>
    <row r="20" spans="1:87" ht="15" customHeight="1">
      <c r="A20" s="240" t="s">
        <v>557</v>
      </c>
      <c r="B20" s="247" t="s">
        <v>558</v>
      </c>
      <c r="C20" s="256">
        <v>120</v>
      </c>
      <c r="D20" s="102"/>
      <c r="E20" s="413" t="s">
        <v>573</v>
      </c>
      <c r="F20" s="2509" t="s">
        <v>575</v>
      </c>
      <c r="G20" s="368" t="s">
        <v>968</v>
      </c>
      <c r="H20" s="9"/>
      <c r="I20" s="114"/>
      <c r="J20" s="9"/>
      <c r="K20" s="9"/>
      <c r="L20" s="116"/>
      <c r="M20" s="7"/>
      <c r="N20" s="99"/>
      <c r="O20" s="107"/>
      <c r="P20" s="9"/>
      <c r="Q20" s="9"/>
      <c r="R20" s="9"/>
      <c r="S20" s="107"/>
      <c r="T20" s="107"/>
      <c r="U20" s="105"/>
      <c r="V20" s="186"/>
      <c r="W20" s="392"/>
      <c r="X20" s="180"/>
      <c r="Y20" s="391"/>
      <c r="Z20" s="107"/>
      <c r="AA20" s="107"/>
      <c r="AB20" s="107"/>
      <c r="AC20" s="107"/>
      <c r="AD20" s="107"/>
      <c r="AE20" s="107"/>
      <c r="AF20" s="107"/>
      <c r="AG20" s="107"/>
      <c r="AH20" s="126"/>
      <c r="AI20" s="116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</row>
    <row r="21" spans="1:87" ht="15.6">
      <c r="A21" s="238" t="s">
        <v>672</v>
      </c>
      <c r="B21" s="2474" t="s">
        <v>564</v>
      </c>
      <c r="C21" s="258">
        <v>180</v>
      </c>
      <c r="D21" s="102"/>
      <c r="E21" s="60"/>
      <c r="F21" s="2510" t="s">
        <v>574</v>
      </c>
      <c r="G21" s="70"/>
      <c r="H21" s="2469"/>
      <c r="I21" s="102"/>
      <c r="J21" s="97"/>
      <c r="K21" s="9"/>
      <c r="L21" s="340"/>
      <c r="M21" s="102"/>
      <c r="N21" s="13"/>
      <c r="O21" s="107"/>
      <c r="P21" s="9"/>
      <c r="Q21" s="9"/>
      <c r="R21" s="9"/>
      <c r="S21" s="107"/>
      <c r="T21" s="107"/>
      <c r="U21" s="105"/>
      <c r="V21" s="186"/>
      <c r="W21" s="392"/>
      <c r="X21" s="180"/>
      <c r="Y21" s="391"/>
      <c r="Z21" s="107"/>
      <c r="AA21" s="107"/>
      <c r="AB21" s="107"/>
      <c r="AC21" s="186"/>
      <c r="AD21" s="186"/>
      <c r="AE21" s="121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</row>
    <row r="22" spans="1:87" ht="15.6">
      <c r="A22" s="240" t="s">
        <v>441</v>
      </c>
      <c r="B22" s="247" t="s">
        <v>309</v>
      </c>
      <c r="C22" s="256">
        <v>200</v>
      </c>
      <c r="D22" s="102"/>
      <c r="E22" s="2135" t="s">
        <v>369</v>
      </c>
      <c r="F22" s="255" t="s">
        <v>160</v>
      </c>
      <c r="G22" s="378">
        <v>200</v>
      </c>
      <c r="H22" s="9"/>
      <c r="I22" s="102"/>
      <c r="J22" s="47"/>
      <c r="K22" s="9"/>
      <c r="L22" s="546"/>
      <c r="M22" s="102"/>
      <c r="N22" s="547"/>
      <c r="O22" s="141"/>
      <c r="P22" s="9"/>
      <c r="Q22" s="9"/>
      <c r="R22" s="9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86"/>
      <c r="AD22" s="186"/>
      <c r="AE22" s="121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</row>
    <row r="23" spans="1:87" ht="14.25" customHeight="1">
      <c r="A23" s="270" t="s">
        <v>9</v>
      </c>
      <c r="B23" s="173" t="s">
        <v>10</v>
      </c>
      <c r="C23" s="256">
        <v>60</v>
      </c>
      <c r="D23" s="102"/>
      <c r="E23" s="240" t="s">
        <v>9</v>
      </c>
      <c r="F23" s="247" t="s">
        <v>10</v>
      </c>
      <c r="G23" s="256">
        <v>70</v>
      </c>
      <c r="H23" s="34"/>
      <c r="I23" s="102"/>
      <c r="J23" s="13"/>
      <c r="K23" s="9"/>
      <c r="L23" s="107"/>
      <c r="M23" s="107"/>
      <c r="N23" s="107"/>
      <c r="O23" s="107"/>
      <c r="P23" s="9"/>
      <c r="Q23" s="9"/>
      <c r="R23" s="9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86"/>
      <c r="AE23" s="121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</row>
    <row r="24" spans="1:87" ht="15" customHeight="1" thickBot="1">
      <c r="A24" s="240" t="s">
        <v>9</v>
      </c>
      <c r="B24" s="247" t="s">
        <v>406</v>
      </c>
      <c r="C24" s="256">
        <v>40</v>
      </c>
      <c r="D24" s="102"/>
      <c r="E24" s="240" t="s">
        <v>9</v>
      </c>
      <c r="F24" s="247" t="s">
        <v>406</v>
      </c>
      <c r="G24" s="256">
        <v>50</v>
      </c>
      <c r="H24" s="34"/>
      <c r="I24" s="102"/>
      <c r="J24" s="13"/>
      <c r="K24" s="9"/>
      <c r="L24" s="107"/>
      <c r="M24" s="211"/>
      <c r="N24" s="107"/>
      <c r="O24" s="107"/>
      <c r="P24" s="9"/>
      <c r="Q24" s="9"/>
      <c r="R24" s="9"/>
      <c r="S24" s="107"/>
      <c r="T24" s="107"/>
      <c r="U24" s="107"/>
      <c r="V24" s="196"/>
      <c r="W24" s="197"/>
      <c r="X24" s="197"/>
      <c r="Y24" s="196"/>
      <c r="Z24" s="107"/>
      <c r="AA24" s="107"/>
      <c r="AB24" s="107"/>
      <c r="AC24" s="186"/>
      <c r="AD24" s="186"/>
      <c r="AE24" s="186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</row>
    <row r="25" spans="1:87" ht="14.25" customHeight="1">
      <c r="A25" s="630"/>
      <c r="B25" s="360" t="s">
        <v>238</v>
      </c>
      <c r="C25" s="738"/>
      <c r="D25" s="102"/>
      <c r="E25" s="361"/>
      <c r="F25" s="169" t="s">
        <v>238</v>
      </c>
      <c r="G25" s="569"/>
      <c r="H25" s="9"/>
      <c r="I25" s="41"/>
      <c r="J25" s="9"/>
      <c r="K25" s="9"/>
      <c r="L25" s="116"/>
      <c r="M25" s="102"/>
      <c r="N25" s="12"/>
      <c r="O25" s="107"/>
      <c r="P25" s="9"/>
      <c r="Q25" s="41"/>
      <c r="R25" s="9"/>
      <c r="S25" s="106"/>
      <c r="T25" s="107"/>
      <c r="U25" s="107"/>
      <c r="V25" s="107"/>
      <c r="W25" s="186"/>
      <c r="X25" s="394"/>
      <c r="Y25" s="107"/>
      <c r="Z25" s="107"/>
      <c r="AA25" s="107"/>
      <c r="AB25" s="107"/>
      <c r="AC25" s="186"/>
      <c r="AD25" s="186"/>
      <c r="AE25" s="186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</row>
    <row r="26" spans="1:87" ht="14.25" customHeight="1">
      <c r="A26" s="2679" t="s">
        <v>576</v>
      </c>
      <c r="B26" s="233" t="s">
        <v>241</v>
      </c>
      <c r="C26" s="341">
        <v>200</v>
      </c>
      <c r="D26" s="102"/>
      <c r="E26" s="1931" t="s">
        <v>696</v>
      </c>
      <c r="F26" s="247" t="s">
        <v>695</v>
      </c>
      <c r="G26" s="259">
        <v>200</v>
      </c>
      <c r="H26" s="9"/>
      <c r="I26" s="41"/>
      <c r="J26" s="9"/>
      <c r="K26" s="9"/>
      <c r="L26" s="116"/>
      <c r="M26" s="107"/>
      <c r="N26" s="12"/>
      <c r="O26" s="98"/>
      <c r="P26" s="9"/>
      <c r="Q26" s="9"/>
      <c r="R26" s="9"/>
      <c r="S26" s="106"/>
      <c r="T26" s="107"/>
      <c r="U26" s="107"/>
      <c r="V26" s="186"/>
      <c r="W26" s="107"/>
      <c r="X26" s="186"/>
      <c r="Y26" s="107"/>
      <c r="Z26" s="107"/>
      <c r="AA26" s="107"/>
      <c r="AB26" s="107"/>
      <c r="AC26" s="186"/>
      <c r="AD26" s="186"/>
      <c r="AE26" s="186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</row>
    <row r="27" spans="1:87" ht="17.25" customHeight="1">
      <c r="A27" s="1892" t="s">
        <v>708</v>
      </c>
      <c r="B27" s="247" t="s">
        <v>254</v>
      </c>
      <c r="C27" s="1916" t="s">
        <v>955</v>
      </c>
      <c r="D27" s="102"/>
      <c r="E27" s="238" t="s">
        <v>892</v>
      </c>
      <c r="F27" s="272" t="s">
        <v>778</v>
      </c>
      <c r="G27" s="258" t="s">
        <v>950</v>
      </c>
      <c r="H27" s="9"/>
      <c r="I27" s="41"/>
      <c r="J27" s="9"/>
      <c r="K27" s="9"/>
      <c r="L27" s="292"/>
      <c r="M27" s="102"/>
      <c r="N27" s="12"/>
      <c r="O27" s="131"/>
      <c r="P27" s="9"/>
      <c r="Q27" s="9"/>
      <c r="R27" s="9"/>
      <c r="S27" s="107"/>
      <c r="T27" s="107"/>
      <c r="U27" s="107"/>
      <c r="V27" s="186"/>
      <c r="W27" s="107"/>
      <c r="X27" s="186"/>
      <c r="Y27" s="107"/>
      <c r="Z27" s="107"/>
      <c r="AA27" s="107"/>
      <c r="AB27" s="107"/>
      <c r="AC27" s="186"/>
      <c r="AD27" s="186"/>
      <c r="AE27" s="186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</row>
    <row r="28" spans="1:87" ht="14.25" customHeight="1" thickBot="1">
      <c r="A28" s="2649" t="s">
        <v>461</v>
      </c>
      <c r="B28" s="190" t="s">
        <v>308</v>
      </c>
      <c r="C28" s="374">
        <v>140</v>
      </c>
      <c r="D28" s="108"/>
      <c r="E28" s="60"/>
      <c r="F28" s="2503" t="s">
        <v>777</v>
      </c>
      <c r="G28" s="70"/>
      <c r="H28" s="2329"/>
      <c r="I28" s="4"/>
      <c r="J28" s="18"/>
      <c r="K28" s="9"/>
      <c r="L28" s="107"/>
      <c r="M28" s="180"/>
      <c r="N28" s="107"/>
      <c r="O28" s="144"/>
      <c r="P28" s="9"/>
      <c r="Q28" s="9"/>
      <c r="R28" s="9"/>
      <c r="S28" s="107"/>
      <c r="T28" s="107"/>
      <c r="U28" s="107"/>
      <c r="V28" s="186"/>
      <c r="W28" s="107"/>
      <c r="X28" s="186"/>
      <c r="Y28" s="107"/>
      <c r="Z28" s="107"/>
      <c r="AA28" s="107"/>
      <c r="AB28" s="107"/>
      <c r="AC28" s="186"/>
      <c r="AD28" s="395"/>
      <c r="AE28" s="186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</row>
    <row r="29" spans="1:87" ht="15" customHeight="1" thickBot="1">
      <c r="A29" s="32"/>
      <c r="B29" s="7"/>
      <c r="C29" s="13"/>
      <c r="D29" s="102"/>
      <c r="E29" s="729" t="s">
        <v>9</v>
      </c>
      <c r="F29" s="2150" t="s">
        <v>406</v>
      </c>
      <c r="G29" s="374">
        <v>30</v>
      </c>
      <c r="H29" s="9"/>
      <c r="I29" s="175"/>
      <c r="J29" s="9"/>
      <c r="K29" s="9"/>
      <c r="L29" s="124"/>
      <c r="M29" s="102"/>
      <c r="N29" s="13"/>
      <c r="O29" s="144"/>
      <c r="P29" s="9"/>
      <c r="Q29" s="9"/>
      <c r="R29" s="9"/>
      <c r="S29" s="107"/>
      <c r="T29" s="107"/>
      <c r="U29" s="107"/>
      <c r="V29" s="186"/>
      <c r="W29" s="107"/>
      <c r="X29" s="186"/>
      <c r="Y29" s="107"/>
      <c r="Z29" s="107"/>
      <c r="AA29" s="107"/>
      <c r="AB29" s="107"/>
      <c r="AC29" s="186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</row>
    <row r="30" spans="1:87" ht="16.5" customHeight="1">
      <c r="A30" s="1771"/>
      <c r="B30" s="41"/>
      <c r="C30" s="1770"/>
      <c r="D30" s="102"/>
      <c r="E30" s="1771"/>
      <c r="F30" s="41"/>
      <c r="G30" s="1770"/>
      <c r="H30" s="34"/>
      <c r="I30" s="102"/>
      <c r="J30" s="97"/>
      <c r="K30" s="9"/>
      <c r="L30" s="380"/>
      <c r="M30" s="102"/>
      <c r="N30" s="98"/>
      <c r="O30" s="144"/>
      <c r="P30" s="9"/>
      <c r="Q30" s="41"/>
      <c r="R30" s="9"/>
      <c r="S30" s="107"/>
      <c r="T30" s="107"/>
      <c r="U30" s="107"/>
      <c r="V30" s="186"/>
      <c r="W30" s="107"/>
      <c r="X30" s="186"/>
      <c r="Y30" s="107"/>
      <c r="Z30" s="107"/>
      <c r="AA30" s="107"/>
      <c r="AB30" s="107"/>
      <c r="AC30" s="186"/>
      <c r="AD30" s="115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</row>
    <row r="31" spans="1:87" ht="15" customHeight="1" thickBot="1">
      <c r="D31" s="105"/>
      <c r="H31" s="34"/>
      <c r="I31" s="102"/>
      <c r="J31" s="99"/>
      <c r="K31" s="9"/>
      <c r="L31" s="119"/>
      <c r="M31" s="102"/>
      <c r="N31" s="97"/>
      <c r="O31" s="107"/>
      <c r="P31" s="9"/>
      <c r="Q31" s="9"/>
      <c r="R31" s="9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214"/>
      <c r="AD31" s="107"/>
      <c r="AE31" s="253"/>
      <c r="AF31" s="107"/>
      <c r="AG31" s="107"/>
      <c r="AH31" s="107"/>
      <c r="AI31" s="201"/>
      <c r="AJ31" s="127"/>
      <c r="AK31" s="184"/>
      <c r="AL31" s="146"/>
      <c r="AM31" s="107"/>
      <c r="AN31" s="107"/>
      <c r="AO31" s="127"/>
      <c r="AP31" s="107"/>
      <c r="AQ31" s="107"/>
      <c r="AR31" s="102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</row>
    <row r="32" spans="1:87" ht="13.5" customHeight="1" thickBot="1">
      <c r="A32" s="1547" t="s">
        <v>269</v>
      </c>
      <c r="B32" s="637"/>
      <c r="C32" s="406"/>
      <c r="D32" s="107"/>
      <c r="E32" s="1547" t="s">
        <v>600</v>
      </c>
      <c r="F32" s="631"/>
      <c r="G32" s="408"/>
      <c r="H32" s="34"/>
      <c r="I32" s="102"/>
      <c r="J32" s="97"/>
      <c r="K32" s="9"/>
      <c r="L32" s="380"/>
      <c r="M32" s="126"/>
      <c r="N32" s="99"/>
      <c r="O32" s="107"/>
      <c r="P32" s="9"/>
      <c r="Q32" s="9"/>
      <c r="R32" s="9"/>
      <c r="S32" s="99"/>
      <c r="T32" s="107"/>
      <c r="U32" s="107"/>
      <c r="V32" s="196"/>
      <c r="W32" s="286"/>
      <c r="X32" s="196"/>
      <c r="Y32" s="286"/>
      <c r="Z32" s="107"/>
      <c r="AA32" s="105"/>
      <c r="AB32" s="192"/>
      <c r="AC32" s="164"/>
      <c r="AD32" s="196"/>
      <c r="AE32" s="197"/>
      <c r="AF32" s="107"/>
      <c r="AG32" s="107"/>
      <c r="AH32" s="107"/>
      <c r="AI32" s="107"/>
      <c r="AJ32" s="180"/>
      <c r="AK32" s="107"/>
      <c r="AL32" s="215"/>
      <c r="AM32" s="196"/>
      <c r="AN32" s="197"/>
      <c r="AO32" s="215"/>
      <c r="AP32" s="196"/>
      <c r="AQ32" s="197"/>
      <c r="AR32" s="215"/>
      <c r="AS32" s="196"/>
      <c r="AT32" s="19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</row>
    <row r="33" spans="1:87">
      <c r="A33" s="1395"/>
      <c r="B33" s="169" t="s">
        <v>156</v>
      </c>
      <c r="C33" s="135"/>
      <c r="D33" s="107"/>
      <c r="E33" s="1395"/>
      <c r="F33" s="170" t="s">
        <v>156</v>
      </c>
      <c r="G33" s="135"/>
      <c r="H33" s="90"/>
      <c r="I33" s="102"/>
      <c r="J33" s="9"/>
      <c r="K33" s="9"/>
      <c r="L33" s="380"/>
      <c r="M33" s="102"/>
      <c r="N33" s="99"/>
      <c r="O33" s="126"/>
      <c r="P33" s="9"/>
      <c r="Q33" s="9"/>
      <c r="R33" s="9"/>
      <c r="S33" s="105"/>
      <c r="T33" s="107"/>
      <c r="U33" s="102"/>
      <c r="V33" s="101"/>
      <c r="W33" s="144"/>
      <c r="X33" s="393"/>
      <c r="Y33" s="396"/>
      <c r="Z33" s="107"/>
      <c r="AA33" s="107"/>
      <c r="AB33" s="107"/>
      <c r="AC33" s="107"/>
      <c r="AD33" s="107"/>
      <c r="AE33" s="116"/>
      <c r="AF33" s="102"/>
      <c r="AG33" s="101"/>
      <c r="AH33" s="107"/>
      <c r="AI33" s="116"/>
      <c r="AJ33" s="102"/>
      <c r="AK33" s="101"/>
      <c r="AL33" s="105"/>
      <c r="AM33" s="106"/>
      <c r="AN33" s="131"/>
      <c r="AO33" s="385"/>
      <c r="AP33" s="106"/>
      <c r="AQ33" s="131"/>
      <c r="AR33" s="102"/>
      <c r="AS33" s="101"/>
      <c r="AT33" s="131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</row>
    <row r="34" spans="1:87" ht="12" customHeight="1">
      <c r="A34" s="413" t="s">
        <v>514</v>
      </c>
      <c r="B34" s="2509" t="s">
        <v>515</v>
      </c>
      <c r="C34" s="368">
        <v>60</v>
      </c>
      <c r="D34" s="107"/>
      <c r="E34" s="238" t="s">
        <v>879</v>
      </c>
      <c r="F34" s="272" t="s">
        <v>881</v>
      </c>
      <c r="G34" s="378">
        <v>70</v>
      </c>
      <c r="H34" s="44"/>
      <c r="I34" s="102"/>
      <c r="J34" s="13"/>
      <c r="K34" s="9"/>
      <c r="L34" s="151"/>
      <c r="M34" s="102"/>
      <c r="N34" s="99"/>
      <c r="O34" s="126"/>
      <c r="P34" s="9"/>
      <c r="Q34" s="9"/>
      <c r="R34" s="9"/>
      <c r="S34" s="105"/>
      <c r="T34" s="107"/>
      <c r="U34" s="102"/>
      <c r="V34" s="116"/>
      <c r="W34" s="138"/>
      <c r="X34" s="180"/>
      <c r="Y34" s="391"/>
      <c r="Z34" s="107"/>
      <c r="AA34" s="107"/>
      <c r="AB34" s="107"/>
      <c r="AC34" s="107"/>
      <c r="AD34" s="107"/>
      <c r="AE34" s="116"/>
      <c r="AF34" s="112"/>
      <c r="AG34" s="105"/>
      <c r="AH34" s="107"/>
      <c r="AI34" s="116"/>
      <c r="AJ34" s="112"/>
      <c r="AK34" s="105"/>
      <c r="AL34" s="105"/>
      <c r="AM34" s="106"/>
      <c r="AN34" s="131"/>
      <c r="AO34" s="102"/>
      <c r="AP34" s="101"/>
      <c r="AQ34" s="144"/>
      <c r="AR34" s="102"/>
      <c r="AS34" s="101"/>
      <c r="AT34" s="144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</row>
    <row r="35" spans="1:87" ht="15.75" customHeight="1">
      <c r="A35" s="174"/>
      <c r="B35" s="2503" t="s">
        <v>516</v>
      </c>
      <c r="C35" s="279"/>
      <c r="D35" s="216"/>
      <c r="E35" s="682" t="s">
        <v>496</v>
      </c>
      <c r="F35" s="247" t="s">
        <v>495</v>
      </c>
      <c r="G35" s="344" t="s">
        <v>934</v>
      </c>
      <c r="H35" s="44"/>
      <c r="I35" s="102"/>
      <c r="J35" s="13"/>
      <c r="K35" s="9"/>
      <c r="L35" s="125"/>
      <c r="M35" s="180"/>
      <c r="N35" s="9"/>
      <c r="O35" s="126"/>
      <c r="P35" s="9"/>
      <c r="Q35" s="9"/>
      <c r="R35" s="9"/>
      <c r="S35" s="105"/>
      <c r="T35" s="107"/>
      <c r="U35" s="102"/>
      <c r="V35" s="101"/>
      <c r="W35" s="144"/>
      <c r="X35" s="180"/>
      <c r="Y35" s="391"/>
      <c r="Z35" s="107"/>
      <c r="AA35" s="107"/>
      <c r="AB35" s="107"/>
      <c r="AC35" s="107"/>
      <c r="AD35" s="107"/>
      <c r="AE35" s="116"/>
      <c r="AF35" s="102"/>
      <c r="AG35" s="101"/>
      <c r="AH35" s="107"/>
      <c r="AI35" s="116"/>
      <c r="AJ35" s="102"/>
      <c r="AK35" s="101"/>
      <c r="AL35" s="105"/>
      <c r="AM35" s="106"/>
      <c r="AN35" s="131"/>
      <c r="AO35" s="105"/>
      <c r="AP35" s="106"/>
      <c r="AQ35" s="131"/>
      <c r="AR35" s="102"/>
      <c r="AS35" s="101"/>
      <c r="AT35" s="144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</row>
    <row r="36" spans="1:87">
      <c r="A36" s="570" t="s">
        <v>467</v>
      </c>
      <c r="B36" s="272" t="s">
        <v>494</v>
      </c>
      <c r="C36" s="258" t="s">
        <v>936</v>
      </c>
      <c r="D36" s="216"/>
      <c r="E36" s="238" t="s">
        <v>506</v>
      </c>
      <c r="F36" s="272" t="s">
        <v>507</v>
      </c>
      <c r="G36" s="378">
        <v>200</v>
      </c>
      <c r="H36" s="9"/>
      <c r="I36" s="41"/>
      <c r="J36" s="9"/>
      <c r="K36" s="9"/>
      <c r="L36" s="124"/>
      <c r="M36" s="114"/>
      <c r="N36" s="46"/>
      <c r="O36" s="126"/>
      <c r="P36" s="9"/>
      <c r="Q36" s="9"/>
      <c r="R36" s="9"/>
      <c r="S36" s="102"/>
      <c r="T36" s="107"/>
      <c r="U36" s="102"/>
      <c r="V36" s="114"/>
      <c r="W36" s="141"/>
      <c r="X36" s="180"/>
      <c r="Y36" s="391"/>
      <c r="Z36" s="107"/>
      <c r="AA36" s="107"/>
      <c r="AB36" s="107"/>
      <c r="AC36" s="107"/>
      <c r="AD36" s="107"/>
      <c r="AE36" s="116"/>
      <c r="AF36" s="126"/>
      <c r="AG36" s="350"/>
      <c r="AH36" s="107"/>
      <c r="AI36" s="116"/>
      <c r="AJ36" s="126"/>
      <c r="AK36" s="350"/>
      <c r="AL36" s="102"/>
      <c r="AM36" s="116"/>
      <c r="AN36" s="271"/>
      <c r="AO36" s="105"/>
      <c r="AP36" s="124"/>
      <c r="AQ36" s="144"/>
      <c r="AR36" s="102"/>
      <c r="AS36" s="101"/>
      <c r="AT36" s="144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</row>
    <row r="37" spans="1:87" ht="13.5" customHeight="1">
      <c r="A37" s="238" t="s">
        <v>594</v>
      </c>
      <c r="B37" s="272" t="s">
        <v>593</v>
      </c>
      <c r="C37" s="258" t="s">
        <v>938</v>
      </c>
      <c r="D37" s="215"/>
      <c r="E37" s="297"/>
      <c r="F37" s="173" t="s">
        <v>508</v>
      </c>
      <c r="G37" s="279"/>
      <c r="H37" s="1771"/>
      <c r="I37" s="41"/>
      <c r="J37" s="1770"/>
      <c r="K37" s="9"/>
      <c r="L37" s="116"/>
      <c r="M37" s="102"/>
      <c r="N37" s="12"/>
      <c r="O37" s="126"/>
      <c r="P37" s="9"/>
      <c r="Q37" s="9"/>
      <c r="R37" s="9"/>
      <c r="S37" s="102"/>
      <c r="T37" s="107"/>
      <c r="U37" s="102"/>
      <c r="V37" s="101"/>
      <c r="W37" s="144"/>
      <c r="X37" s="180"/>
      <c r="Y37" s="391"/>
      <c r="Z37" s="107"/>
      <c r="AA37" s="107"/>
      <c r="AB37" s="107"/>
      <c r="AC37" s="107"/>
      <c r="AD37" s="107"/>
      <c r="AE37" s="116"/>
      <c r="AF37" s="102"/>
      <c r="AG37" s="99"/>
      <c r="AH37" s="107"/>
      <c r="AI37" s="116"/>
      <c r="AJ37" s="102"/>
      <c r="AK37" s="99"/>
      <c r="AL37" s="127"/>
      <c r="AM37" s="121"/>
      <c r="AN37" s="548"/>
      <c r="AO37" s="105"/>
      <c r="AP37" s="106"/>
      <c r="AQ37" s="142"/>
      <c r="AR37" s="102"/>
      <c r="AS37" s="101"/>
      <c r="AT37" s="144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</row>
    <row r="38" spans="1:87" ht="12.75" customHeight="1">
      <c r="A38" s="270">
        <v>384</v>
      </c>
      <c r="B38" s="173" t="s">
        <v>535</v>
      </c>
      <c r="C38" s="279"/>
      <c r="D38" s="102"/>
      <c r="E38" s="278" t="s">
        <v>9</v>
      </c>
      <c r="F38" s="247" t="s">
        <v>10</v>
      </c>
      <c r="G38" s="256">
        <v>50</v>
      </c>
      <c r="H38" s="90"/>
      <c r="I38" s="175"/>
      <c r="J38" s="9"/>
      <c r="K38" s="9"/>
      <c r="L38" s="125"/>
      <c r="M38" s="102"/>
      <c r="N38" s="9"/>
      <c r="O38" s="102"/>
      <c r="P38" s="9"/>
      <c r="Q38" s="9"/>
      <c r="R38" s="9"/>
      <c r="S38" s="102"/>
      <c r="T38" s="107"/>
      <c r="U38" s="102"/>
      <c r="V38" s="116"/>
      <c r="W38" s="144"/>
      <c r="X38" s="180"/>
      <c r="Y38" s="391"/>
      <c r="Z38" s="107"/>
      <c r="AA38" s="107"/>
      <c r="AB38" s="107"/>
      <c r="AC38" s="107"/>
      <c r="AD38" s="397"/>
      <c r="AE38" s="116"/>
      <c r="AF38" s="102"/>
      <c r="AG38" s="99"/>
      <c r="AH38" s="107"/>
      <c r="AI38" s="116"/>
      <c r="AJ38" s="102"/>
      <c r="AK38" s="99"/>
      <c r="AL38" s="102"/>
      <c r="AM38" s="106"/>
      <c r="AN38" s="131"/>
      <c r="AO38" s="105"/>
      <c r="AP38" s="106"/>
      <c r="AQ38" s="142"/>
      <c r="AR38" s="102"/>
      <c r="AS38" s="116"/>
      <c r="AT38" s="144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</row>
    <row r="39" spans="1:87" ht="12.75" customHeight="1" thickBot="1">
      <c r="A39" s="270" t="s">
        <v>544</v>
      </c>
      <c r="B39" s="173" t="s">
        <v>313</v>
      </c>
      <c r="C39" s="376">
        <v>200</v>
      </c>
      <c r="D39" s="105"/>
      <c r="E39" s="278" t="s">
        <v>9</v>
      </c>
      <c r="F39" s="247" t="s">
        <v>406</v>
      </c>
      <c r="G39" s="256">
        <v>40</v>
      </c>
      <c r="H39" s="2807"/>
      <c r="I39" s="106"/>
      <c r="J39" s="97"/>
      <c r="K39" s="9"/>
      <c r="L39" s="116"/>
      <c r="M39" s="112"/>
      <c r="N39" s="47"/>
      <c r="O39" s="126"/>
      <c r="P39" s="9"/>
      <c r="Q39" s="9"/>
      <c r="R39" s="9"/>
      <c r="S39" s="102"/>
      <c r="T39" s="107"/>
      <c r="U39" s="102"/>
      <c r="V39" s="101"/>
      <c r="W39" s="144"/>
      <c r="X39" s="180"/>
      <c r="Y39" s="391"/>
      <c r="Z39" s="107"/>
      <c r="AA39" s="107"/>
      <c r="AB39" s="107"/>
      <c r="AC39" s="107"/>
      <c r="AD39" s="385"/>
      <c r="AE39" s="106"/>
      <c r="AF39" s="158"/>
      <c r="AG39" s="107"/>
      <c r="AH39" s="107"/>
      <c r="AI39" s="151"/>
      <c r="AJ39" s="102"/>
      <c r="AK39" s="99"/>
      <c r="AL39" s="107"/>
      <c r="AM39" s="107"/>
      <c r="AN39" s="107"/>
      <c r="AO39" s="105"/>
      <c r="AP39" s="106"/>
      <c r="AQ39" s="142"/>
      <c r="AR39" s="140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</row>
    <row r="40" spans="1:87">
      <c r="A40" s="240" t="s">
        <v>9</v>
      </c>
      <c r="B40" s="247" t="s">
        <v>10</v>
      </c>
      <c r="C40" s="256">
        <v>50</v>
      </c>
      <c r="D40" s="102"/>
      <c r="E40" s="361"/>
      <c r="F40" s="169" t="s">
        <v>123</v>
      </c>
      <c r="G40" s="53"/>
      <c r="H40" s="2808"/>
      <c r="I40" s="102"/>
      <c r="J40" s="562"/>
      <c r="K40" s="9"/>
      <c r="L40" s="116"/>
      <c r="M40" s="102"/>
      <c r="N40" s="12"/>
      <c r="O40" s="126"/>
      <c r="P40" s="9"/>
      <c r="Q40" s="9"/>
      <c r="R40" s="9"/>
      <c r="S40" s="102"/>
      <c r="T40" s="107"/>
      <c r="U40" s="102"/>
      <c r="V40" s="101"/>
      <c r="W40" s="144"/>
      <c r="X40" s="180"/>
      <c r="Y40" s="391"/>
      <c r="Z40" s="107"/>
      <c r="AA40" s="107"/>
      <c r="AB40" s="107"/>
      <c r="AC40" s="107"/>
      <c r="AD40" s="107"/>
      <c r="AE40" s="107"/>
      <c r="AF40" s="107"/>
      <c r="AG40" s="107"/>
      <c r="AH40" s="126"/>
      <c r="AI40" s="107"/>
      <c r="AJ40" s="115"/>
      <c r="AK40" s="107"/>
      <c r="AL40" s="182"/>
      <c r="AM40" s="107"/>
      <c r="AN40" s="107"/>
      <c r="AO40" s="102"/>
      <c r="AP40" s="101"/>
      <c r="AQ40" s="144"/>
      <c r="AR40" s="215"/>
      <c r="AS40" s="196"/>
      <c r="AT40" s="19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</row>
    <row r="41" spans="1:87" ht="16.2" thickBot="1">
      <c r="A41" s="240" t="s">
        <v>9</v>
      </c>
      <c r="B41" s="247" t="s">
        <v>406</v>
      </c>
      <c r="C41" s="256">
        <v>30</v>
      </c>
      <c r="D41" s="108"/>
      <c r="E41" s="1826" t="s">
        <v>608</v>
      </c>
      <c r="F41" s="228" t="s">
        <v>607</v>
      </c>
      <c r="G41" s="259">
        <v>60</v>
      </c>
      <c r="H41" s="9"/>
      <c r="I41" s="102"/>
      <c r="J41" s="9"/>
      <c r="K41" s="9"/>
      <c r="L41" s="116"/>
      <c r="M41" s="102"/>
      <c r="N41" s="12"/>
      <c r="O41" s="205"/>
      <c r="P41" s="9"/>
      <c r="Q41" s="9"/>
      <c r="R41" s="9"/>
      <c r="S41" s="102"/>
      <c r="T41" s="107"/>
      <c r="U41" s="108"/>
      <c r="V41" s="186"/>
      <c r="W41" s="392"/>
      <c r="X41" s="393"/>
      <c r="Y41" s="391"/>
      <c r="Z41" s="107"/>
      <c r="AA41" s="107"/>
      <c r="AB41" s="107"/>
      <c r="AC41" s="107"/>
      <c r="AD41" s="107"/>
      <c r="AE41" s="107"/>
      <c r="AF41" s="107"/>
      <c r="AG41" s="107"/>
      <c r="AH41" s="126"/>
      <c r="AI41" s="125"/>
      <c r="AJ41" s="180"/>
      <c r="AK41" s="107"/>
      <c r="AL41" s="215"/>
      <c r="AM41" s="196"/>
      <c r="AN41" s="197"/>
      <c r="AO41" s="107"/>
      <c r="AP41" s="107"/>
      <c r="AQ41" s="107"/>
      <c r="AR41" s="102"/>
      <c r="AS41" s="101"/>
      <c r="AT41" s="144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</row>
    <row r="42" spans="1:87" ht="13.5" customHeight="1">
      <c r="A42" s="361"/>
      <c r="B42" s="573" t="s">
        <v>123</v>
      </c>
      <c r="C42" s="53"/>
      <c r="D42" s="102"/>
      <c r="E42" s="2472" t="s">
        <v>886</v>
      </c>
      <c r="F42" s="233" t="s">
        <v>790</v>
      </c>
      <c r="G42" s="368">
        <v>250</v>
      </c>
      <c r="H42" s="34"/>
      <c r="I42" s="114"/>
      <c r="J42" s="97"/>
      <c r="K42" s="9"/>
      <c r="L42" s="116"/>
      <c r="M42" s="102"/>
      <c r="N42" s="101"/>
      <c r="O42" s="126"/>
      <c r="P42" s="9"/>
      <c r="Q42" s="9"/>
      <c r="R42" s="9"/>
      <c r="S42" s="102"/>
      <c r="T42" s="107"/>
      <c r="U42" s="102"/>
      <c r="V42" s="186"/>
      <c r="W42" s="392"/>
      <c r="X42" s="180"/>
      <c r="Y42" s="391"/>
      <c r="Z42" s="107"/>
      <c r="AA42" s="107"/>
      <c r="AB42" s="107"/>
      <c r="AC42" s="107"/>
      <c r="AD42" s="107"/>
      <c r="AE42" s="107"/>
      <c r="AF42" s="107"/>
      <c r="AG42" s="107"/>
      <c r="AH42" s="126"/>
      <c r="AI42" s="385"/>
      <c r="AJ42" s="102"/>
      <c r="AK42" s="350"/>
      <c r="AL42" s="102"/>
      <c r="AM42" s="101"/>
      <c r="AN42" s="144"/>
      <c r="AO42" s="140"/>
      <c r="AP42" s="107"/>
      <c r="AQ42" s="107"/>
      <c r="AR42" s="102"/>
      <c r="AS42" s="101"/>
      <c r="AT42" s="144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</row>
    <row r="43" spans="1:87" ht="14.25" customHeight="1">
      <c r="A43" s="1888" t="s">
        <v>590</v>
      </c>
      <c r="B43" s="261" t="s">
        <v>352</v>
      </c>
      <c r="C43" s="257">
        <v>60</v>
      </c>
      <c r="D43" s="112"/>
      <c r="E43" s="240" t="s">
        <v>606</v>
      </c>
      <c r="F43" s="2509" t="s">
        <v>603</v>
      </c>
      <c r="G43" s="259">
        <v>100</v>
      </c>
      <c r="H43" s="34"/>
      <c r="I43" s="2104"/>
      <c r="J43" s="13"/>
      <c r="K43" s="9"/>
      <c r="L43" s="116"/>
      <c r="M43" s="102"/>
      <c r="N43" s="101"/>
      <c r="O43" s="202"/>
      <c r="P43" s="9"/>
      <c r="Q43" s="9"/>
      <c r="R43" s="9"/>
      <c r="S43" s="102"/>
      <c r="T43" s="107"/>
      <c r="U43" s="108"/>
      <c r="V43" s="186"/>
      <c r="W43" s="392"/>
      <c r="X43" s="180"/>
      <c r="Y43" s="391"/>
      <c r="Z43" s="107"/>
      <c r="AA43" s="107"/>
      <c r="AB43" s="107"/>
      <c r="AC43" s="107"/>
      <c r="AD43" s="107"/>
      <c r="AE43" s="107"/>
      <c r="AF43" s="107"/>
      <c r="AG43" s="107"/>
      <c r="AH43" s="126"/>
      <c r="AI43" s="119"/>
      <c r="AJ43" s="102"/>
      <c r="AK43" s="99"/>
      <c r="AL43" s="102"/>
      <c r="AM43" s="101"/>
      <c r="AN43" s="144"/>
      <c r="AO43" s="164"/>
      <c r="AP43" s="196"/>
      <c r="AQ43" s="197"/>
      <c r="AR43" s="102"/>
      <c r="AS43" s="101"/>
      <c r="AT43" s="144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</row>
    <row r="44" spans="1:87" ht="15" customHeight="1">
      <c r="A44" s="1587" t="s">
        <v>591</v>
      </c>
      <c r="B44" s="247" t="s">
        <v>585</v>
      </c>
      <c r="C44" s="256">
        <v>250</v>
      </c>
      <c r="D44" s="140"/>
      <c r="E44" s="238" t="s">
        <v>671</v>
      </c>
      <c r="F44" s="2474" t="s">
        <v>670</v>
      </c>
      <c r="G44" s="258">
        <v>180</v>
      </c>
      <c r="H44" s="34"/>
      <c r="I44" s="102"/>
      <c r="J44" s="13"/>
      <c r="K44" s="9"/>
      <c r="L44" s="107"/>
      <c r="M44" s="210"/>
      <c r="N44" s="212"/>
      <c r="O44" s="388"/>
      <c r="P44" s="9"/>
      <c r="Q44" s="9"/>
      <c r="R44" s="9"/>
      <c r="S44" s="127"/>
      <c r="T44" s="107"/>
      <c r="U44" s="102"/>
      <c r="V44" s="186"/>
      <c r="W44" s="392"/>
      <c r="X44" s="180"/>
      <c r="Y44" s="391"/>
      <c r="Z44" s="107"/>
      <c r="AA44" s="107"/>
      <c r="AB44" s="107"/>
      <c r="AC44" s="107"/>
      <c r="AD44" s="107"/>
      <c r="AE44" s="107"/>
      <c r="AF44" s="107"/>
      <c r="AG44" s="107"/>
      <c r="AH44" s="126"/>
      <c r="AI44" s="119"/>
      <c r="AJ44" s="102"/>
      <c r="AK44" s="99"/>
      <c r="AL44" s="112"/>
      <c r="AM44" s="114"/>
      <c r="AN44" s="141"/>
      <c r="AO44" s="102"/>
      <c r="AP44" s="114"/>
      <c r="AQ44" s="141"/>
      <c r="AR44" s="102"/>
      <c r="AS44" s="101"/>
      <c r="AT44" s="144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</row>
    <row r="45" spans="1:87" ht="14.25" customHeight="1">
      <c r="A45" s="2057" t="s">
        <v>787</v>
      </c>
      <c r="B45" s="247" t="s">
        <v>788</v>
      </c>
      <c r="C45" s="256" t="s">
        <v>253</v>
      </c>
      <c r="D45" s="164"/>
      <c r="E45" s="240" t="s">
        <v>544</v>
      </c>
      <c r="F45" s="247" t="s">
        <v>122</v>
      </c>
      <c r="G45" s="256">
        <v>200</v>
      </c>
      <c r="H45" s="45"/>
      <c r="I45" s="102"/>
      <c r="J45" s="13"/>
      <c r="K45" s="9"/>
      <c r="L45" s="107"/>
      <c r="M45" s="210"/>
      <c r="N45" s="212"/>
      <c r="O45" s="126"/>
      <c r="P45" s="9"/>
      <c r="Q45" s="9"/>
      <c r="R45" s="9"/>
      <c r="S45" s="107"/>
      <c r="T45" s="107"/>
      <c r="U45" s="108"/>
      <c r="V45" s="186"/>
      <c r="W45" s="392"/>
      <c r="X45" s="180"/>
      <c r="Y45" s="391"/>
      <c r="Z45" s="107"/>
      <c r="AA45" s="107"/>
      <c r="AB45" s="107"/>
      <c r="AC45" s="107"/>
      <c r="AD45" s="107"/>
      <c r="AE45" s="107"/>
      <c r="AF45" s="107"/>
      <c r="AG45" s="107"/>
      <c r="AH45" s="126"/>
      <c r="AI45" s="107"/>
      <c r="AJ45" s="114"/>
      <c r="AK45" s="107"/>
      <c r="AL45" s="102"/>
      <c r="AM45" s="101"/>
      <c r="AN45" s="144"/>
      <c r="AO45" s="102"/>
      <c r="AP45" s="114"/>
      <c r="AQ45" s="141"/>
      <c r="AR45" s="12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</row>
    <row r="46" spans="1:87" ht="13.5" customHeight="1">
      <c r="A46" s="238" t="s">
        <v>592</v>
      </c>
      <c r="B46" s="2523" t="s">
        <v>782</v>
      </c>
      <c r="C46" s="378">
        <v>180</v>
      </c>
      <c r="D46" s="102"/>
      <c r="E46" s="1464" t="s">
        <v>9</v>
      </c>
      <c r="F46" s="247" t="s">
        <v>10</v>
      </c>
      <c r="G46" s="256">
        <v>60</v>
      </c>
      <c r="H46" s="45"/>
      <c r="I46" s="102"/>
      <c r="J46" s="13"/>
      <c r="K46" s="9"/>
      <c r="L46" s="107"/>
      <c r="M46" s="210"/>
      <c r="N46" s="102"/>
      <c r="O46" s="126"/>
      <c r="P46" s="9"/>
      <c r="Q46" s="9"/>
      <c r="R46" s="9"/>
      <c r="S46" s="107"/>
      <c r="T46" s="107"/>
      <c r="U46" s="102"/>
      <c r="V46" s="186"/>
      <c r="W46" s="392"/>
      <c r="X46" s="180"/>
      <c r="Y46" s="391"/>
      <c r="Z46" s="107"/>
      <c r="AA46" s="107"/>
      <c r="AB46" s="107"/>
      <c r="AC46" s="107"/>
      <c r="AD46" s="107"/>
      <c r="AE46" s="107"/>
      <c r="AF46" s="107"/>
      <c r="AG46" s="107"/>
      <c r="AH46" s="126"/>
      <c r="AI46" s="116"/>
      <c r="AJ46" s="102"/>
      <c r="AK46" s="98"/>
      <c r="AL46" s="112"/>
      <c r="AM46" s="116"/>
      <c r="AN46" s="144"/>
      <c r="AO46" s="102"/>
      <c r="AP46" s="114"/>
      <c r="AQ46" s="141"/>
      <c r="AR46" s="215"/>
      <c r="AS46" s="196"/>
      <c r="AT46" s="19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</row>
    <row r="47" spans="1:87" ht="15.6">
      <c r="A47" s="1806" t="s">
        <v>576</v>
      </c>
      <c r="B47" s="1641" t="s">
        <v>241</v>
      </c>
      <c r="C47" s="258">
        <v>200</v>
      </c>
      <c r="D47" s="105"/>
      <c r="E47" s="264" t="s">
        <v>9</v>
      </c>
      <c r="F47" s="247" t="s">
        <v>406</v>
      </c>
      <c r="G47" s="256">
        <v>40</v>
      </c>
      <c r="H47" s="2678"/>
      <c r="I47" s="7"/>
      <c r="J47" s="13"/>
      <c r="K47" s="9"/>
      <c r="L47" s="404"/>
      <c r="M47" s="212"/>
      <c r="N47" s="105"/>
      <c r="O47" s="126"/>
      <c r="P47" s="9"/>
      <c r="Q47" s="9"/>
      <c r="R47" s="9"/>
      <c r="S47" s="107"/>
      <c r="T47" s="107"/>
      <c r="U47" s="105"/>
      <c r="V47" s="186"/>
      <c r="W47" s="392"/>
      <c r="X47" s="180"/>
      <c r="Y47" s="391"/>
      <c r="Z47" s="107"/>
      <c r="AA47" s="107"/>
      <c r="AB47" s="107"/>
      <c r="AC47" s="107"/>
      <c r="AD47" s="107"/>
      <c r="AE47" s="107"/>
      <c r="AF47" s="107"/>
      <c r="AG47" s="107"/>
      <c r="AH47" s="126"/>
      <c r="AI47" s="119"/>
      <c r="AJ47" s="102"/>
      <c r="AK47" s="99"/>
      <c r="AL47" s="102"/>
      <c r="AM47" s="101"/>
      <c r="AN47" s="144"/>
      <c r="AO47" s="102"/>
      <c r="AP47" s="114"/>
      <c r="AQ47" s="141"/>
      <c r="AR47" s="102"/>
      <c r="AS47" s="116"/>
      <c r="AT47" s="271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</row>
    <row r="48" spans="1:87" ht="14.25" customHeight="1" thickBot="1">
      <c r="A48" s="264" t="s">
        <v>9</v>
      </c>
      <c r="B48" s="247" t="s">
        <v>10</v>
      </c>
      <c r="C48" s="256">
        <v>70</v>
      </c>
      <c r="D48" s="102"/>
      <c r="E48" s="1898" t="s">
        <v>700</v>
      </c>
      <c r="F48" s="233" t="s">
        <v>464</v>
      </c>
      <c r="G48" s="256">
        <v>120</v>
      </c>
      <c r="H48" s="599"/>
      <c r="I48" s="45"/>
      <c r="J48" s="13"/>
      <c r="K48" s="9"/>
      <c r="L48" s="107"/>
      <c r="M48" s="126"/>
      <c r="N48" s="102"/>
      <c r="O48" s="107"/>
      <c r="P48" s="9"/>
      <c r="Q48" s="9"/>
      <c r="R48" s="9"/>
      <c r="S48" s="107"/>
      <c r="T48" s="107"/>
      <c r="U48" s="105"/>
      <c r="V48" s="186"/>
      <c r="W48" s="392"/>
      <c r="X48" s="180"/>
      <c r="Y48" s="391"/>
      <c r="Z48" s="107"/>
      <c r="AA48" s="107"/>
      <c r="AB48" s="107"/>
      <c r="AC48" s="107"/>
      <c r="AD48" s="107"/>
      <c r="AE48" s="107"/>
      <c r="AF48" s="107"/>
      <c r="AG48" s="107"/>
      <c r="AH48" s="126"/>
      <c r="AI48" s="119"/>
      <c r="AJ48" s="102"/>
      <c r="AK48" s="99"/>
      <c r="AL48" s="102"/>
      <c r="AM48" s="101"/>
      <c r="AN48" s="144"/>
      <c r="AO48" s="108"/>
      <c r="AP48" s="109"/>
      <c r="AQ48" s="142"/>
      <c r="AR48" s="105"/>
      <c r="AS48" s="101"/>
      <c r="AT48" s="138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</row>
    <row r="49" spans="1:87" ht="15" customHeight="1">
      <c r="A49" s="264" t="s">
        <v>9</v>
      </c>
      <c r="B49" s="247" t="s">
        <v>406</v>
      </c>
      <c r="C49" s="256">
        <v>50</v>
      </c>
      <c r="D49" s="102"/>
      <c r="E49" s="630"/>
      <c r="F49" s="360" t="s">
        <v>238</v>
      </c>
      <c r="G49" s="738"/>
      <c r="H49" s="34"/>
      <c r="I49" s="7"/>
      <c r="J49" s="97"/>
      <c r="K49" s="9"/>
      <c r="L49" s="107"/>
      <c r="M49" s="126"/>
      <c r="N49" s="211"/>
      <c r="O49" s="107"/>
      <c r="P49" s="9"/>
      <c r="Q49" s="9"/>
      <c r="R49" s="9"/>
      <c r="S49" s="107"/>
      <c r="T49" s="107"/>
      <c r="U49" s="105"/>
      <c r="V49" s="186"/>
      <c r="W49" s="392"/>
      <c r="X49" s="180"/>
      <c r="Y49" s="391"/>
      <c r="Z49" s="107"/>
      <c r="AA49" s="107"/>
      <c r="AB49" s="107"/>
      <c r="AC49" s="107"/>
      <c r="AD49" s="107"/>
      <c r="AE49" s="107"/>
      <c r="AF49" s="107"/>
      <c r="AG49" s="107"/>
      <c r="AH49" s="126"/>
      <c r="AI49" s="107"/>
      <c r="AJ49" s="115"/>
      <c r="AK49" s="107"/>
      <c r="AL49" s="102"/>
      <c r="AM49" s="101"/>
      <c r="AN49" s="144"/>
      <c r="AO49" s="108"/>
      <c r="AP49" s="111"/>
      <c r="AQ49" s="198"/>
      <c r="AR49" s="102"/>
      <c r="AS49" s="101"/>
      <c r="AT49" s="138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</row>
    <row r="50" spans="1:87" ht="14.25" customHeight="1" thickBot="1">
      <c r="A50" s="251" t="s">
        <v>461</v>
      </c>
      <c r="B50" s="233" t="s">
        <v>308</v>
      </c>
      <c r="C50" s="256">
        <v>100</v>
      </c>
      <c r="D50" s="102"/>
      <c r="E50" s="1587" t="s">
        <v>499</v>
      </c>
      <c r="F50" s="247" t="s">
        <v>500</v>
      </c>
      <c r="G50" s="259">
        <v>200</v>
      </c>
      <c r="H50" s="34"/>
      <c r="I50" s="7"/>
      <c r="J50" s="13"/>
      <c r="K50" s="9"/>
      <c r="L50" s="107"/>
      <c r="M50" s="107"/>
      <c r="N50" s="136"/>
      <c r="O50" s="107"/>
      <c r="P50" s="9"/>
      <c r="Q50" s="9"/>
      <c r="R50" s="9"/>
      <c r="S50" s="102"/>
      <c r="T50" s="101"/>
      <c r="U50" s="105"/>
      <c r="V50" s="186"/>
      <c r="W50" s="392"/>
      <c r="X50" s="180"/>
      <c r="Y50" s="391"/>
      <c r="Z50" s="107"/>
      <c r="AA50" s="107"/>
      <c r="AB50" s="107"/>
      <c r="AC50" s="107"/>
      <c r="AD50" s="107"/>
      <c r="AE50" s="107"/>
      <c r="AF50" s="107"/>
      <c r="AG50" s="107"/>
      <c r="AH50" s="126"/>
      <c r="AI50" s="107"/>
      <c r="AJ50" s="115"/>
      <c r="AK50" s="107"/>
      <c r="AL50" s="102"/>
      <c r="AM50" s="101"/>
      <c r="AN50" s="144"/>
      <c r="AO50" s="102"/>
      <c r="AP50" s="101"/>
      <c r="AQ50" s="144"/>
      <c r="AR50" s="549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</row>
    <row r="51" spans="1:87" ht="14.25" customHeight="1">
      <c r="A51" s="630"/>
      <c r="B51" s="360" t="s">
        <v>238</v>
      </c>
      <c r="C51" s="738"/>
      <c r="D51" s="108"/>
      <c r="E51" s="239" t="s">
        <v>739</v>
      </c>
      <c r="F51" s="261" t="s">
        <v>900</v>
      </c>
      <c r="G51" s="259">
        <v>115</v>
      </c>
      <c r="H51" s="34"/>
      <c r="I51" s="7"/>
      <c r="J51" s="13"/>
      <c r="K51" s="9"/>
      <c r="L51" s="404"/>
      <c r="M51" s="214"/>
      <c r="N51" s="131"/>
      <c r="O51" s="107"/>
      <c r="P51" s="9"/>
      <c r="Q51" s="9"/>
      <c r="R51" s="9"/>
      <c r="S51" s="107"/>
      <c r="T51" s="107"/>
      <c r="U51" s="105"/>
      <c r="V51" s="186"/>
      <c r="W51" s="392"/>
      <c r="X51" s="180"/>
      <c r="Y51" s="391"/>
      <c r="Z51" s="107"/>
      <c r="AA51" s="107"/>
      <c r="AB51" s="107"/>
      <c r="AC51" s="107"/>
      <c r="AD51" s="107"/>
      <c r="AE51" s="107"/>
      <c r="AF51" s="107"/>
      <c r="AG51" s="107"/>
      <c r="AH51" s="126"/>
      <c r="AI51" s="107"/>
      <c r="AJ51" s="115"/>
      <c r="AK51" s="107"/>
      <c r="AL51" s="102"/>
      <c r="AM51" s="116"/>
      <c r="AN51" s="138"/>
      <c r="AO51" s="107"/>
      <c r="AP51" s="107"/>
      <c r="AQ51" s="107"/>
      <c r="AR51" s="185"/>
      <c r="AS51" s="185"/>
      <c r="AT51" s="131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</row>
    <row r="52" spans="1:87">
      <c r="A52" s="238" t="s">
        <v>712</v>
      </c>
      <c r="B52" s="233" t="s">
        <v>239</v>
      </c>
      <c r="C52" s="378">
        <v>200</v>
      </c>
      <c r="D52" s="108"/>
      <c r="E52" s="1776" t="s">
        <v>9</v>
      </c>
      <c r="F52" s="1705" t="s">
        <v>488</v>
      </c>
      <c r="G52" s="344">
        <v>20</v>
      </c>
      <c r="H52" s="34"/>
      <c r="I52" s="7"/>
      <c r="J52" s="97"/>
      <c r="K52" s="9"/>
      <c r="L52" s="107"/>
      <c r="M52" s="118"/>
      <c r="N52" s="101"/>
      <c r="O52" s="144"/>
      <c r="P52" s="9"/>
      <c r="Q52" s="115"/>
      <c r="R52" s="9"/>
      <c r="S52" s="107"/>
      <c r="T52" s="107"/>
      <c r="U52" s="107"/>
      <c r="V52" s="102"/>
      <c r="W52" s="106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26"/>
      <c r="AI52" s="107"/>
      <c r="AJ52" s="115"/>
      <c r="AK52" s="107"/>
      <c r="AL52" s="102"/>
      <c r="AM52" s="114"/>
      <c r="AN52" s="141"/>
      <c r="AO52" s="280"/>
      <c r="AP52" s="107"/>
      <c r="AQ52" s="107"/>
      <c r="AR52" s="185"/>
      <c r="AS52" s="185"/>
      <c r="AT52" s="131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</row>
    <row r="53" spans="1:87" ht="13.5" customHeight="1" thickBot="1">
      <c r="A53" s="165" t="s">
        <v>741</v>
      </c>
      <c r="B53" s="272" t="s">
        <v>742</v>
      </c>
      <c r="C53" s="172" t="s">
        <v>952</v>
      </c>
      <c r="D53" s="102"/>
      <c r="E53" s="2651" t="s">
        <v>9</v>
      </c>
      <c r="F53" s="2150" t="s">
        <v>406</v>
      </c>
      <c r="G53" s="374">
        <v>30</v>
      </c>
      <c r="H53" s="34"/>
      <c r="I53" s="7"/>
      <c r="J53" s="97"/>
      <c r="K53" s="9"/>
      <c r="L53" s="107"/>
      <c r="M53" s="107"/>
      <c r="N53" s="107"/>
      <c r="O53" s="107"/>
      <c r="P53" s="9"/>
      <c r="Q53" s="115"/>
      <c r="R53" s="9"/>
      <c r="S53" s="107"/>
      <c r="T53" s="107"/>
      <c r="U53" s="107"/>
      <c r="V53" s="102"/>
      <c r="W53" s="101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26"/>
      <c r="AI53" s="107"/>
      <c r="AJ53" s="115"/>
      <c r="AK53" s="107"/>
      <c r="AL53" s="108"/>
      <c r="AM53" s="101"/>
      <c r="AN53" s="144"/>
      <c r="AO53" s="215"/>
      <c r="AP53" s="196"/>
      <c r="AQ53" s="197"/>
      <c r="AR53" s="106"/>
      <c r="AS53" s="218"/>
      <c r="AT53" s="131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</row>
    <row r="54" spans="1:87" ht="13.5" customHeight="1">
      <c r="A54" s="2031" t="s">
        <v>762</v>
      </c>
      <c r="B54" s="935" t="s">
        <v>761</v>
      </c>
      <c r="C54" s="103"/>
      <c r="D54" s="107"/>
      <c r="E54" s="45"/>
      <c r="F54" s="7"/>
      <c r="G54" s="13"/>
      <c r="H54" s="34"/>
      <c r="I54" s="7"/>
      <c r="J54" s="13"/>
      <c r="K54" s="9"/>
      <c r="L54" s="107"/>
      <c r="M54" s="107"/>
      <c r="N54" s="107"/>
      <c r="O54" s="107"/>
      <c r="P54" s="9"/>
      <c r="Q54" s="115"/>
      <c r="R54" s="9"/>
      <c r="S54" s="107"/>
      <c r="T54" s="107"/>
      <c r="U54" s="107"/>
      <c r="V54" s="207"/>
      <c r="W54" s="208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26"/>
      <c r="AI54" s="107"/>
      <c r="AJ54" s="115"/>
      <c r="AK54" s="107"/>
      <c r="AL54" s="102"/>
      <c r="AM54" s="116"/>
      <c r="AN54" s="144"/>
      <c r="AO54" s="102"/>
      <c r="AP54" s="101"/>
      <c r="AQ54" s="144"/>
      <c r="AR54" s="185"/>
      <c r="AS54" s="185"/>
      <c r="AT54" s="144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</row>
    <row r="55" spans="1:87" ht="15" thickBot="1">
      <c r="A55" s="2650" t="s">
        <v>9</v>
      </c>
      <c r="B55" s="2150" t="s">
        <v>735</v>
      </c>
      <c r="C55" s="2601">
        <v>32</v>
      </c>
      <c r="D55" s="107"/>
      <c r="E55" s="1771"/>
      <c r="F55" s="41"/>
      <c r="G55" s="1770"/>
      <c r="H55" s="34"/>
      <c r="I55" s="7"/>
      <c r="J55" s="13"/>
      <c r="K55" s="9"/>
      <c r="L55" s="107"/>
      <c r="M55" s="107"/>
      <c r="N55" s="107"/>
      <c r="O55" s="107"/>
      <c r="P55" s="9"/>
      <c r="Q55" s="115"/>
      <c r="R55" s="9"/>
      <c r="S55" s="107"/>
      <c r="T55" s="107"/>
      <c r="U55" s="107"/>
      <c r="V55" s="266"/>
      <c r="W55" s="26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2"/>
      <c r="AI55" s="107"/>
      <c r="AJ55" s="115"/>
      <c r="AK55" s="107"/>
      <c r="AL55" s="102"/>
      <c r="AM55" s="101"/>
      <c r="AN55" s="144"/>
      <c r="AO55" s="102"/>
      <c r="AP55" s="101"/>
      <c r="AQ55" s="144"/>
      <c r="AR55" s="185"/>
      <c r="AS55" s="185"/>
      <c r="AT55" s="144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</row>
    <row r="56" spans="1:87" ht="14.25" customHeight="1">
      <c r="A56" s="2817" t="s">
        <v>246</v>
      </c>
      <c r="B56" s="2818"/>
      <c r="C56" s="61"/>
      <c r="D56" s="61"/>
      <c r="E56" s="61"/>
      <c r="F56" s="78"/>
      <c r="H56" s="1771"/>
      <c r="I56" s="41"/>
      <c r="J56" s="9"/>
      <c r="K56" s="9"/>
      <c r="L56" s="107"/>
      <c r="M56" s="107"/>
      <c r="N56" s="107"/>
      <c r="O56" s="107"/>
      <c r="P56" s="9"/>
      <c r="Q56" s="41"/>
      <c r="R56" s="9"/>
      <c r="S56" s="107"/>
      <c r="T56" s="107"/>
      <c r="U56" s="107"/>
      <c r="V56" s="101"/>
      <c r="W56" s="144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2"/>
      <c r="AI56" s="107"/>
      <c r="AJ56" s="115"/>
      <c r="AK56" s="107"/>
      <c r="AL56" s="102"/>
      <c r="AM56" s="101"/>
      <c r="AN56" s="144"/>
      <c r="AO56" s="102"/>
      <c r="AP56" s="101"/>
      <c r="AQ56" s="144"/>
      <c r="AR56" s="101"/>
      <c r="AS56" s="101"/>
      <c r="AT56" s="131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</row>
    <row r="57" spans="1:87" ht="13.5" customHeight="1" thickBot="1">
      <c r="A57" s="100" t="s">
        <v>911</v>
      </c>
      <c r="D57" s="405" t="s">
        <v>143</v>
      </c>
      <c r="E57" s="79"/>
      <c r="F57" t="s">
        <v>912</v>
      </c>
      <c r="H57" s="125"/>
      <c r="I57" s="180"/>
      <c r="J57" s="158"/>
      <c r="K57" s="9"/>
      <c r="L57" s="107"/>
      <c r="M57" s="389"/>
      <c r="N57" s="107"/>
      <c r="O57" s="107"/>
      <c r="P57" s="9"/>
      <c r="Q57" s="551"/>
      <c r="R57" s="9"/>
      <c r="S57" s="107"/>
      <c r="T57" s="107"/>
      <c r="U57" s="107"/>
      <c r="V57" s="101"/>
      <c r="W57" s="144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2"/>
      <c r="AI57" s="107"/>
      <c r="AJ57" s="115"/>
      <c r="AK57" s="107"/>
      <c r="AL57" s="107"/>
      <c r="AM57" s="107"/>
      <c r="AN57" s="107"/>
      <c r="AO57" s="102"/>
      <c r="AP57" s="101"/>
      <c r="AQ57" s="144"/>
      <c r="AR57" s="101"/>
      <c r="AS57" s="101"/>
      <c r="AT57" s="141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</row>
    <row r="58" spans="1:87" ht="13.5" customHeight="1">
      <c r="A58" s="27" t="s">
        <v>2</v>
      </c>
      <c r="B58" s="370" t="s">
        <v>3</v>
      </c>
      <c r="C58" s="249" t="s">
        <v>4</v>
      </c>
      <c r="F58" s="2"/>
      <c r="H58" s="2808"/>
      <c r="I58" s="102"/>
      <c r="J58" s="97"/>
      <c r="K58" s="9"/>
      <c r="L58" s="107"/>
      <c r="M58" s="199"/>
      <c r="N58" s="199"/>
      <c r="O58" s="107"/>
      <c r="P58" s="9"/>
      <c r="Q58" s="9"/>
      <c r="R58" s="87"/>
      <c r="S58" s="99"/>
      <c r="T58" s="107"/>
      <c r="U58" s="107"/>
      <c r="V58" s="158"/>
      <c r="W58" s="107"/>
      <c r="X58" s="107"/>
      <c r="Y58" s="107"/>
      <c r="Z58" s="107"/>
      <c r="AA58" s="107"/>
      <c r="AB58" s="107"/>
      <c r="AC58" s="107"/>
      <c r="AD58" s="107"/>
      <c r="AE58" s="107"/>
      <c r="AF58" s="102"/>
      <c r="AG58" s="102"/>
      <c r="AH58" s="102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</row>
    <row r="59" spans="1:87" s="61" customFormat="1" ht="15" customHeight="1" thickBot="1">
      <c r="A59" s="262" t="s">
        <v>5</v>
      </c>
      <c r="B59" s="107"/>
      <c r="C59" s="276" t="s">
        <v>62</v>
      </c>
      <c r="D59" s="182"/>
      <c r="E59"/>
      <c r="F59"/>
      <c r="G59" s="78"/>
      <c r="H59" s="47"/>
      <c r="I59" s="106"/>
      <c r="J59" s="97"/>
      <c r="K59" s="47"/>
      <c r="L59" s="47"/>
      <c r="M59" s="7"/>
      <c r="N59" s="7"/>
      <c r="O59" s="102"/>
      <c r="P59" s="7"/>
      <c r="Q59" s="7"/>
      <c r="R59" s="18"/>
      <c r="S59" s="105"/>
      <c r="T59" s="105"/>
      <c r="U59" s="105"/>
      <c r="V59" s="196"/>
      <c r="W59" s="286"/>
      <c r="X59" s="196"/>
      <c r="Y59" s="286"/>
      <c r="Z59" s="105"/>
      <c r="AA59" s="105"/>
      <c r="AB59" s="105"/>
      <c r="AC59" s="101"/>
      <c r="AD59" s="102"/>
      <c r="AE59" s="101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</row>
    <row r="60" spans="1:87" ht="16.5" customHeight="1" thickBot="1">
      <c r="A60" s="1547" t="s">
        <v>270</v>
      </c>
      <c r="B60" s="67"/>
      <c r="C60" s="53"/>
      <c r="D60" s="182"/>
      <c r="H60" s="2809"/>
      <c r="I60" s="545"/>
      <c r="J60" s="99"/>
      <c r="K60" s="9"/>
      <c r="L60" s="552"/>
      <c r="M60" s="9"/>
      <c r="N60" s="9"/>
      <c r="O60" s="126"/>
      <c r="P60" s="34"/>
      <c r="Q60" s="7"/>
      <c r="R60" s="12"/>
      <c r="S60" s="105"/>
      <c r="T60" s="107"/>
      <c r="U60" s="107"/>
      <c r="V60" s="101"/>
      <c r="W60" s="138"/>
      <c r="X60" s="393"/>
      <c r="Y60" s="396"/>
      <c r="Z60" s="107"/>
      <c r="AA60" s="107"/>
      <c r="AB60" s="107"/>
      <c r="AC60" s="203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</row>
    <row r="61" spans="1:87" ht="17.25" customHeight="1">
      <c r="A61" s="84"/>
      <c r="B61" s="169" t="s">
        <v>156</v>
      </c>
      <c r="C61" s="53"/>
      <c r="D61" s="164"/>
      <c r="G61" s="79"/>
      <c r="H61" s="45"/>
      <c r="I61" s="102"/>
      <c r="J61" s="13"/>
      <c r="K61" s="9"/>
      <c r="L61" s="3"/>
      <c r="M61" s="115"/>
      <c r="N61" s="9"/>
      <c r="O61" s="126"/>
      <c r="P61" s="34"/>
      <c r="Q61" s="9"/>
      <c r="R61" s="12"/>
      <c r="S61" s="105"/>
      <c r="T61" s="107"/>
      <c r="U61" s="107"/>
      <c r="V61" s="101"/>
      <c r="W61" s="138"/>
      <c r="X61" s="180"/>
      <c r="Y61" s="391"/>
      <c r="Z61" s="107"/>
      <c r="AA61" s="107"/>
      <c r="AB61" s="107"/>
      <c r="AC61" s="215"/>
      <c r="AD61" s="196"/>
      <c r="AE61" s="19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</row>
    <row r="62" spans="1:87">
      <c r="A62" s="2090" t="s">
        <v>874</v>
      </c>
      <c r="B62" s="272" t="s">
        <v>873</v>
      </c>
      <c r="C62" s="378">
        <v>60</v>
      </c>
      <c r="D62" s="102"/>
      <c r="H62" s="9"/>
      <c r="I62" s="41"/>
      <c r="J62" s="9"/>
      <c r="K62" s="9"/>
      <c r="L62" s="34"/>
      <c r="M62" s="102"/>
      <c r="N62" s="12"/>
      <c r="O62" s="126"/>
      <c r="P62" s="9"/>
      <c r="Q62" s="9"/>
      <c r="R62" s="9"/>
      <c r="S62" s="102"/>
      <c r="T62" s="107"/>
      <c r="U62" s="107"/>
      <c r="V62" s="101"/>
      <c r="W62" s="138"/>
      <c r="X62" s="180"/>
      <c r="Y62" s="391"/>
      <c r="Z62" s="107"/>
      <c r="AA62" s="107"/>
      <c r="AB62" s="107"/>
      <c r="AC62" s="102"/>
      <c r="AD62" s="101"/>
      <c r="AE62" s="138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</row>
    <row r="63" spans="1:87">
      <c r="A63" s="238" t="s">
        <v>478</v>
      </c>
      <c r="B63" s="233" t="s">
        <v>485</v>
      </c>
      <c r="C63" s="258">
        <v>120</v>
      </c>
      <c r="D63" s="102"/>
      <c r="H63" s="1771"/>
      <c r="I63" s="41"/>
      <c r="J63" s="1770"/>
      <c r="K63" s="9"/>
      <c r="L63" s="34"/>
      <c r="M63" s="126"/>
      <c r="N63" s="12"/>
      <c r="O63" s="126"/>
      <c r="P63" s="9"/>
      <c r="Q63" s="9"/>
      <c r="R63" s="9"/>
      <c r="S63" s="102"/>
      <c r="T63" s="107"/>
      <c r="U63" s="107"/>
      <c r="V63" s="101"/>
      <c r="W63" s="144"/>
      <c r="X63" s="180"/>
      <c r="Y63" s="391"/>
      <c r="Z63" s="107"/>
      <c r="AA63" s="107"/>
      <c r="AB63" s="107"/>
      <c r="AC63" s="102"/>
      <c r="AD63" s="101"/>
      <c r="AE63" s="138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</row>
    <row r="64" spans="1:87" ht="15.6">
      <c r="A64" s="339" t="s">
        <v>482</v>
      </c>
      <c r="B64" s="2078" t="s">
        <v>480</v>
      </c>
      <c r="C64" s="258">
        <v>180</v>
      </c>
      <c r="D64" s="102"/>
      <c r="H64" s="9"/>
      <c r="I64" s="41"/>
      <c r="J64" s="9"/>
      <c r="K64" s="9"/>
      <c r="L64" s="544"/>
      <c r="M64" s="102"/>
      <c r="N64" s="115"/>
      <c r="O64" s="107"/>
      <c r="P64" s="9"/>
      <c r="Q64" s="9"/>
      <c r="R64" s="9"/>
      <c r="S64" s="102"/>
      <c r="T64" s="107"/>
      <c r="U64" s="107"/>
      <c r="V64" s="101"/>
      <c r="W64" s="138"/>
      <c r="X64" s="180"/>
      <c r="Y64" s="391"/>
      <c r="Z64" s="107"/>
      <c r="AA64" s="107"/>
      <c r="AB64" s="107"/>
      <c r="AC64" s="102"/>
      <c r="AD64" s="101"/>
      <c r="AE64" s="138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</row>
    <row r="65" spans="1:87">
      <c r="A65" s="1505"/>
      <c r="B65" s="2511" t="s">
        <v>481</v>
      </c>
      <c r="C65" s="376"/>
      <c r="D65" s="102"/>
      <c r="H65" s="9"/>
      <c r="I65" s="41"/>
      <c r="J65" s="9"/>
      <c r="K65" s="13"/>
      <c r="L65" s="107"/>
      <c r="M65" s="180"/>
      <c r="N65" s="107"/>
      <c r="O65" s="112"/>
      <c r="P65" s="9"/>
      <c r="Q65" s="9"/>
      <c r="R65" s="9"/>
      <c r="S65" s="102"/>
      <c r="T65" s="107"/>
      <c r="U65" s="107"/>
      <c r="V65" s="116"/>
      <c r="W65" s="144"/>
      <c r="X65" s="180"/>
      <c r="Y65" s="391"/>
      <c r="Z65" s="107"/>
      <c r="AA65" s="107"/>
      <c r="AB65" s="107"/>
      <c r="AC65" s="102"/>
      <c r="AD65" s="101"/>
      <c r="AE65" s="144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</row>
    <row r="66" spans="1:87">
      <c r="A66" s="2446" t="s">
        <v>878</v>
      </c>
      <c r="B66" s="272" t="s">
        <v>819</v>
      </c>
      <c r="C66" s="258">
        <v>200</v>
      </c>
      <c r="D66" s="102"/>
      <c r="H66" s="9"/>
      <c r="I66" s="41"/>
      <c r="J66" s="9"/>
      <c r="K66" s="9"/>
      <c r="L66" s="116"/>
      <c r="M66" s="102"/>
      <c r="N66" s="99"/>
      <c r="O66" s="197"/>
      <c r="P66" s="9"/>
      <c r="Q66" s="9"/>
      <c r="R66" s="9"/>
      <c r="S66" s="102"/>
      <c r="T66" s="107"/>
      <c r="U66" s="107"/>
      <c r="V66" s="101"/>
      <c r="W66" s="138"/>
      <c r="X66" s="180"/>
      <c r="Y66" s="391"/>
      <c r="Z66" s="107"/>
      <c r="AA66" s="107"/>
      <c r="AB66" s="107"/>
      <c r="AC66" s="102"/>
      <c r="AD66" s="101"/>
      <c r="AE66" s="138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</row>
    <row r="67" spans="1:87">
      <c r="A67" s="60"/>
      <c r="B67" s="2503" t="s">
        <v>876</v>
      </c>
      <c r="C67" s="70"/>
      <c r="D67" s="102"/>
      <c r="H67" s="9"/>
      <c r="I67" s="41"/>
      <c r="J67" s="9"/>
      <c r="K67" s="9"/>
      <c r="L67" s="45"/>
      <c r="M67" s="102"/>
      <c r="N67" s="13"/>
      <c r="O67" s="144"/>
      <c r="P67" s="9"/>
      <c r="Q67" s="9"/>
      <c r="R67" s="9"/>
      <c r="S67" s="102"/>
      <c r="T67" s="107"/>
      <c r="U67" s="107"/>
      <c r="V67" s="101"/>
      <c r="W67" s="144"/>
      <c r="X67" s="180"/>
      <c r="Y67" s="391"/>
      <c r="Z67" s="107"/>
      <c r="AA67" s="107"/>
      <c r="AB67" s="107"/>
      <c r="AC67" s="102"/>
      <c r="AD67" s="116"/>
      <c r="AE67" s="144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</row>
    <row r="68" spans="1:87">
      <c r="A68" s="240" t="s">
        <v>9</v>
      </c>
      <c r="B68" s="247" t="s">
        <v>10</v>
      </c>
      <c r="C68" s="256">
        <v>30</v>
      </c>
      <c r="D68" s="102"/>
      <c r="H68" s="9"/>
      <c r="I68" s="337"/>
      <c r="J68" s="4"/>
      <c r="K68" s="9"/>
      <c r="L68" s="380"/>
      <c r="M68" s="102"/>
      <c r="N68" s="98"/>
      <c r="O68" s="131"/>
      <c r="P68" s="9"/>
      <c r="Q68" s="9"/>
      <c r="R68" s="9"/>
      <c r="S68" s="102"/>
      <c r="T68" s="107"/>
      <c r="U68" s="107"/>
      <c r="V68" s="109"/>
      <c r="W68" s="142"/>
      <c r="X68" s="393"/>
      <c r="Y68" s="391"/>
      <c r="Z68" s="107"/>
      <c r="AA68" s="107"/>
      <c r="AB68" s="107"/>
      <c r="AC68" s="102"/>
      <c r="AD68" s="101"/>
      <c r="AE68" s="138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</row>
    <row r="69" spans="1:87" ht="12.75" customHeight="1" thickBot="1">
      <c r="A69" s="240" t="s">
        <v>9</v>
      </c>
      <c r="B69" s="247" t="s">
        <v>406</v>
      </c>
      <c r="C69" s="256">
        <v>20</v>
      </c>
      <c r="D69" s="118"/>
      <c r="H69" s="90"/>
      <c r="I69" s="7"/>
      <c r="J69" s="13"/>
      <c r="K69" s="9"/>
      <c r="L69" s="116"/>
      <c r="M69" s="102"/>
      <c r="N69" s="99"/>
      <c r="O69" s="144"/>
      <c r="P69" s="9"/>
      <c r="Q69" s="9"/>
      <c r="R69" s="9"/>
      <c r="S69" s="102"/>
      <c r="T69" s="107"/>
      <c r="U69" s="107"/>
      <c r="V69" s="101"/>
      <c r="W69" s="144"/>
      <c r="X69" s="180"/>
      <c r="Y69" s="391"/>
      <c r="Z69" s="107"/>
      <c r="AA69" s="107"/>
      <c r="AB69" s="107"/>
      <c r="AC69" s="102"/>
      <c r="AD69" s="101"/>
      <c r="AE69" s="144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</row>
    <row r="70" spans="1:87" ht="12.75" customHeight="1">
      <c r="A70" s="361"/>
      <c r="B70" s="169" t="s">
        <v>123</v>
      </c>
      <c r="C70" s="53"/>
      <c r="D70" s="203"/>
      <c r="H70" s="9"/>
      <c r="I70" s="337"/>
      <c r="J70" s="9"/>
      <c r="K70" s="9"/>
      <c r="L70" s="35"/>
      <c r="M70" s="102"/>
      <c r="N70" s="97"/>
      <c r="O70" s="144"/>
      <c r="P70" s="9"/>
      <c r="Q70" s="9"/>
      <c r="R70" s="9"/>
      <c r="S70" s="127"/>
      <c r="T70" s="107"/>
      <c r="U70" s="107"/>
      <c r="V70" s="186"/>
      <c r="W70" s="392"/>
      <c r="X70" s="180"/>
      <c r="Y70" s="391"/>
      <c r="Z70" s="107"/>
      <c r="AA70" s="107"/>
      <c r="AB70" s="107"/>
      <c r="AC70" s="108"/>
      <c r="AD70" s="109"/>
      <c r="AE70" s="142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</row>
    <row r="71" spans="1:87" ht="13.5" customHeight="1">
      <c r="A71" s="1459" t="s">
        <v>577</v>
      </c>
      <c r="B71" s="247" t="s">
        <v>578</v>
      </c>
      <c r="C71" s="256">
        <v>60</v>
      </c>
      <c r="D71" s="215"/>
      <c r="H71" s="9"/>
      <c r="I71" s="41"/>
      <c r="J71" s="9"/>
      <c r="K71" s="9"/>
      <c r="L71" s="9"/>
      <c r="M71" s="115"/>
      <c r="N71" s="9"/>
      <c r="O71" s="107"/>
      <c r="P71" s="9"/>
      <c r="Q71" s="9"/>
      <c r="R71" s="9"/>
      <c r="S71" s="107"/>
      <c r="T71" s="107"/>
      <c r="U71" s="107"/>
      <c r="V71" s="186"/>
      <c r="W71" s="392"/>
      <c r="X71" s="180"/>
      <c r="Y71" s="391"/>
      <c r="Z71" s="107"/>
      <c r="AA71" s="107"/>
      <c r="AB71" s="107"/>
      <c r="AC71" s="102"/>
      <c r="AD71" s="101"/>
      <c r="AE71" s="144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</row>
    <row r="72" spans="1:87" ht="15.6">
      <c r="A72" s="1737" t="s">
        <v>682</v>
      </c>
      <c r="B72" s="233" t="s">
        <v>796</v>
      </c>
      <c r="C72" s="258">
        <v>250</v>
      </c>
      <c r="D72" s="102"/>
      <c r="H72" s="9"/>
      <c r="I72" s="41"/>
      <c r="J72" s="9"/>
      <c r="K72" s="9"/>
      <c r="L72" s="90"/>
      <c r="M72" s="180"/>
      <c r="N72" s="9"/>
      <c r="O72" s="197"/>
      <c r="P72" s="9"/>
      <c r="Q72" s="9"/>
      <c r="R72" s="9"/>
      <c r="S72" s="102"/>
      <c r="T72" s="107"/>
      <c r="U72" s="107"/>
      <c r="V72" s="186"/>
      <c r="W72" s="392"/>
      <c r="X72" s="180"/>
      <c r="Y72" s="391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</row>
    <row r="73" spans="1:87" ht="15.6">
      <c r="A73" s="1773" t="s">
        <v>706</v>
      </c>
      <c r="B73" s="247" t="s">
        <v>617</v>
      </c>
      <c r="C73" s="258">
        <v>190</v>
      </c>
      <c r="D73" s="102"/>
      <c r="H73" s="9"/>
      <c r="I73" s="41"/>
      <c r="J73" s="9"/>
      <c r="K73" s="9"/>
      <c r="L73" s="554"/>
      <c r="M73" s="126"/>
      <c r="N73" s="381"/>
      <c r="O73" s="131"/>
      <c r="P73" s="9"/>
      <c r="Q73" s="9"/>
      <c r="R73" s="9"/>
      <c r="S73" s="102"/>
      <c r="T73" s="107"/>
      <c r="U73" s="107"/>
      <c r="V73" s="186"/>
      <c r="W73" s="392"/>
      <c r="X73" s="180"/>
      <c r="Y73" s="391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</row>
    <row r="74" spans="1:87" ht="15.6">
      <c r="A74" s="1773" t="s">
        <v>707</v>
      </c>
      <c r="B74" s="1836" t="s">
        <v>798</v>
      </c>
      <c r="C74" s="258">
        <v>120</v>
      </c>
      <c r="D74" s="102"/>
      <c r="H74" s="9"/>
      <c r="I74" s="41"/>
      <c r="J74" s="9"/>
      <c r="K74" s="9"/>
      <c r="L74" s="116"/>
      <c r="M74" s="102"/>
      <c r="N74" s="99"/>
      <c r="O74" s="107"/>
      <c r="P74" s="9"/>
      <c r="Q74" s="9"/>
      <c r="R74" s="9"/>
      <c r="S74" s="102"/>
      <c r="T74" s="101"/>
      <c r="U74" s="107"/>
      <c r="V74" s="186"/>
      <c r="W74" s="392"/>
      <c r="X74" s="180"/>
      <c r="Y74" s="391"/>
      <c r="Z74" s="107"/>
      <c r="AA74" s="107"/>
      <c r="AB74" s="107"/>
      <c r="AC74" s="107"/>
      <c r="AD74" s="116"/>
      <c r="AE74" s="102"/>
      <c r="AF74" s="101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</row>
    <row r="75" spans="1:87" ht="15.6">
      <c r="A75" s="409" t="s">
        <v>704</v>
      </c>
      <c r="B75" s="233" t="s">
        <v>801</v>
      </c>
      <c r="C75" s="258">
        <v>200</v>
      </c>
      <c r="D75" s="102"/>
      <c r="H75" s="9"/>
      <c r="I75" s="41"/>
      <c r="J75" s="9"/>
      <c r="K75" s="9"/>
      <c r="L75" s="116"/>
      <c r="M75" s="102"/>
      <c r="N75" s="99"/>
      <c r="O75" s="197"/>
      <c r="P75" s="9"/>
      <c r="Q75" s="9"/>
      <c r="R75" s="9"/>
      <c r="S75" s="107"/>
      <c r="T75" s="107"/>
      <c r="U75" s="107"/>
      <c r="V75" s="186"/>
      <c r="W75" s="392"/>
      <c r="X75" s="180"/>
      <c r="Y75" s="391"/>
      <c r="Z75" s="107"/>
      <c r="AA75" s="107"/>
      <c r="AB75" s="107"/>
      <c r="AC75" s="107"/>
      <c r="AD75" s="116"/>
      <c r="AE75" s="102"/>
      <c r="AF75" s="101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</row>
    <row r="76" spans="1:87" ht="17.25" customHeight="1">
      <c r="A76" s="1464" t="s">
        <v>9</v>
      </c>
      <c r="B76" s="247" t="s">
        <v>10</v>
      </c>
      <c r="C76" s="256">
        <v>45</v>
      </c>
      <c r="D76" s="102"/>
      <c r="H76" s="9"/>
      <c r="I76" s="41"/>
      <c r="J76" s="9"/>
      <c r="K76" s="9"/>
      <c r="L76" s="116"/>
      <c r="M76" s="102"/>
      <c r="N76" s="99"/>
      <c r="O76" s="144"/>
      <c r="P76" s="9"/>
      <c r="Q76" s="9"/>
      <c r="R76" s="9"/>
      <c r="S76" s="107"/>
      <c r="T76" s="107"/>
      <c r="U76" s="107"/>
      <c r="V76" s="186"/>
      <c r="W76" s="392"/>
      <c r="X76" s="180"/>
      <c r="Y76" s="391"/>
      <c r="Z76" s="107"/>
      <c r="AA76" s="107"/>
      <c r="AB76" s="107"/>
      <c r="AC76" s="107"/>
      <c r="AD76" s="140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</row>
    <row r="77" spans="1:87" ht="15.6">
      <c r="A77" s="264" t="s">
        <v>9</v>
      </c>
      <c r="B77" s="247" t="s">
        <v>406</v>
      </c>
      <c r="C77" s="256">
        <v>30</v>
      </c>
      <c r="D77" s="102"/>
      <c r="H77" s="9"/>
      <c r="I77" s="551"/>
      <c r="J77" s="9"/>
      <c r="K77" s="9"/>
      <c r="L77" s="116"/>
      <c r="M77" s="102"/>
      <c r="N77" s="99"/>
      <c r="O77" s="144"/>
      <c r="P77" s="9"/>
      <c r="Q77" s="9"/>
      <c r="R77" s="9"/>
      <c r="S77" s="107"/>
      <c r="T77" s="107"/>
      <c r="U77" s="107"/>
      <c r="V77" s="186"/>
      <c r="W77" s="392"/>
      <c r="X77" s="180"/>
      <c r="Y77" s="391"/>
      <c r="Z77" s="107"/>
      <c r="AA77" s="107"/>
      <c r="AB77" s="107"/>
      <c r="AC77" s="107"/>
      <c r="AD77" s="215"/>
      <c r="AE77" s="196"/>
      <c r="AF77" s="197"/>
      <c r="AG77" s="203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</row>
    <row r="78" spans="1:87" ht="16.2" thickBot="1">
      <c r="A78" s="1399" t="s">
        <v>460</v>
      </c>
      <c r="B78" s="247" t="s">
        <v>699</v>
      </c>
      <c r="C78" s="232">
        <v>105</v>
      </c>
      <c r="D78" s="108"/>
      <c r="H78" s="9"/>
      <c r="I78" s="9"/>
      <c r="J78" s="87"/>
      <c r="K78" s="9"/>
      <c r="L78" s="116"/>
      <c r="M78" s="102"/>
      <c r="N78" s="99"/>
      <c r="O78" s="144"/>
      <c r="P78" s="9"/>
      <c r="Q78" s="9"/>
      <c r="R78" s="9"/>
      <c r="S78" s="107"/>
      <c r="T78" s="107"/>
      <c r="U78" s="107"/>
      <c r="V78" s="186"/>
      <c r="W78" s="392"/>
      <c r="X78" s="180"/>
      <c r="Y78" s="391"/>
      <c r="Z78" s="107"/>
      <c r="AA78" s="107"/>
      <c r="AB78" s="107"/>
      <c r="AC78" s="107"/>
      <c r="AD78" s="102"/>
      <c r="AE78" s="101"/>
      <c r="AF78" s="138"/>
      <c r="AG78" s="215"/>
      <c r="AH78" s="196"/>
      <c r="AI78" s="19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</row>
    <row r="79" spans="1:87">
      <c r="A79" s="361"/>
      <c r="B79" s="169" t="s">
        <v>238</v>
      </c>
      <c r="C79" s="569"/>
      <c r="D79" s="108"/>
      <c r="H79" s="3"/>
      <c r="I79" s="3"/>
      <c r="J79" s="552"/>
      <c r="K79" s="9"/>
      <c r="L79" s="116"/>
      <c r="M79" s="7"/>
      <c r="N79" s="99"/>
      <c r="O79" s="144"/>
      <c r="P79" s="9"/>
      <c r="Q79" s="9"/>
      <c r="R79" s="9"/>
      <c r="S79" s="107"/>
      <c r="T79" s="107"/>
      <c r="U79" s="107"/>
      <c r="V79" s="107"/>
      <c r="W79" s="107"/>
      <c r="X79" s="107"/>
      <c r="Y79" s="107"/>
      <c r="Z79" s="107"/>
      <c r="AA79" s="107"/>
      <c r="AB79" s="116"/>
      <c r="AC79" s="112"/>
      <c r="AD79" s="102"/>
      <c r="AE79" s="101"/>
      <c r="AF79" s="138"/>
      <c r="AG79" s="102"/>
      <c r="AH79" s="101"/>
      <c r="AI79" s="138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</row>
    <row r="80" spans="1:87">
      <c r="A80" s="238" t="s">
        <v>712</v>
      </c>
      <c r="B80" s="233" t="s">
        <v>239</v>
      </c>
      <c r="C80" s="378">
        <v>200</v>
      </c>
      <c r="D80" s="102"/>
      <c r="H80" s="3"/>
      <c r="I80" s="41"/>
      <c r="J80" s="9"/>
      <c r="K80" s="9"/>
      <c r="L80" s="9"/>
      <c r="M80" s="9"/>
      <c r="N80" s="9"/>
      <c r="O80" s="107"/>
      <c r="P80" s="9"/>
      <c r="Q80" s="9"/>
      <c r="R80" s="9"/>
      <c r="S80" s="107"/>
      <c r="T80" s="107"/>
      <c r="U80" s="107"/>
      <c r="V80" s="107"/>
      <c r="W80" s="107"/>
      <c r="X80" s="107"/>
      <c r="Y80" s="211"/>
      <c r="Z80" s="107"/>
      <c r="AA80" s="107"/>
      <c r="AB80" s="116"/>
      <c r="AC80" s="102"/>
      <c r="AD80" s="102"/>
      <c r="AE80" s="101"/>
      <c r="AF80" s="138"/>
      <c r="AG80" s="102"/>
      <c r="AH80" s="101"/>
      <c r="AI80" s="138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</row>
    <row r="81" spans="1:87" ht="15.6">
      <c r="A81" s="238" t="s">
        <v>728</v>
      </c>
      <c r="B81" s="2519" t="s">
        <v>729</v>
      </c>
      <c r="C81" s="378" t="s">
        <v>760</v>
      </c>
      <c r="D81" s="107"/>
      <c r="H81" s="722"/>
      <c r="I81" s="107"/>
      <c r="J81" s="115"/>
      <c r="K81" s="9"/>
      <c r="L81" s="9"/>
      <c r="M81" s="41"/>
      <c r="N81" s="9"/>
      <c r="O81" s="107"/>
      <c r="P81" s="9"/>
      <c r="Q81" s="9"/>
      <c r="R81" s="9"/>
      <c r="S81" s="107"/>
      <c r="T81" s="107"/>
      <c r="U81" s="107"/>
      <c r="V81" s="131"/>
      <c r="W81" s="107"/>
      <c r="X81" s="107"/>
      <c r="Y81" s="107"/>
      <c r="Z81" s="107"/>
      <c r="AA81" s="107"/>
      <c r="AB81" s="107"/>
      <c r="AC81" s="107"/>
      <c r="AD81" s="102"/>
      <c r="AE81" s="289"/>
      <c r="AF81" s="290"/>
      <c r="AG81" s="102"/>
      <c r="AH81" s="101"/>
      <c r="AI81" s="138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</row>
    <row r="82" spans="1:87" ht="13.5" customHeight="1">
      <c r="A82" s="174"/>
      <c r="B82" s="2503" t="s">
        <v>730</v>
      </c>
      <c r="C82" s="279"/>
      <c r="D82" s="107"/>
      <c r="H82" s="9"/>
      <c r="I82" s="175"/>
      <c r="J82" s="9"/>
      <c r="K82" s="9"/>
      <c r="L82" s="34"/>
      <c r="M82" s="102"/>
      <c r="N82" s="12"/>
      <c r="O82" s="107"/>
      <c r="P82" s="9"/>
      <c r="Q82" s="9"/>
      <c r="R82" s="9"/>
      <c r="S82" s="107"/>
      <c r="T82" s="107"/>
      <c r="U82" s="107"/>
      <c r="V82" s="131"/>
      <c r="W82" s="107"/>
      <c r="X82" s="107"/>
      <c r="Y82" s="107"/>
      <c r="Z82" s="107"/>
      <c r="AA82" s="107"/>
      <c r="AB82" s="107"/>
      <c r="AC82" s="107"/>
      <c r="AD82" s="102"/>
      <c r="AE82" s="289"/>
      <c r="AF82" s="290"/>
      <c r="AG82" s="102"/>
      <c r="AH82" s="101"/>
      <c r="AI82" s="144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</row>
    <row r="83" spans="1:87" ht="12.75" customHeight="1" thickBot="1">
      <c r="A83" s="729" t="s">
        <v>9</v>
      </c>
      <c r="B83" s="2150" t="s">
        <v>10</v>
      </c>
      <c r="C83" s="374">
        <v>30</v>
      </c>
      <c r="H83" s="54"/>
      <c r="I83" s="126"/>
      <c r="J83" s="97"/>
      <c r="K83" s="9"/>
      <c r="L83" s="34"/>
      <c r="M83" s="107"/>
      <c r="N83" s="12"/>
      <c r="O83" s="107"/>
      <c r="P83" s="9"/>
      <c r="Q83" s="9"/>
      <c r="R83" s="9"/>
      <c r="S83" s="107"/>
      <c r="T83" s="107"/>
      <c r="U83" s="107"/>
      <c r="V83" s="131"/>
      <c r="W83" s="107"/>
      <c r="X83" s="107"/>
      <c r="Y83" s="107"/>
      <c r="Z83" s="107"/>
      <c r="AA83" s="107"/>
      <c r="AB83" s="107"/>
      <c r="AC83" s="107"/>
      <c r="AD83" s="102"/>
      <c r="AE83" s="265"/>
      <c r="AF83" s="138"/>
      <c r="AG83" s="102"/>
      <c r="AH83" s="101"/>
      <c r="AI83" s="138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</row>
    <row r="84" spans="1:87" ht="16.2" thickBot="1">
      <c r="A84" s="606"/>
      <c r="C84" s="18"/>
      <c r="D84" s="405" t="s">
        <v>142</v>
      </c>
      <c r="H84" s="90"/>
      <c r="I84" s="114"/>
      <c r="J84" s="9"/>
      <c r="K84" s="9"/>
      <c r="L84" s="606"/>
      <c r="M84" s="107"/>
      <c r="N84" s="9"/>
      <c r="O84" s="107"/>
      <c r="P84" s="9"/>
      <c r="Q84" s="9"/>
      <c r="R84" s="9"/>
      <c r="S84" s="107"/>
      <c r="T84" s="107"/>
      <c r="U84" s="107"/>
      <c r="V84" s="131"/>
      <c r="W84" s="107"/>
      <c r="X84" s="107"/>
      <c r="Y84" s="107"/>
      <c r="Z84" s="107"/>
      <c r="AA84" s="107"/>
      <c r="AB84" s="107"/>
      <c r="AC84" s="107"/>
      <c r="AD84" s="102"/>
      <c r="AE84" s="101"/>
      <c r="AF84" s="138"/>
      <c r="AG84" s="102"/>
      <c r="AH84" s="116"/>
      <c r="AI84" s="144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</row>
    <row r="85" spans="1:87" ht="15" thickBot="1">
      <c r="A85" s="107"/>
      <c r="B85" s="100" t="s">
        <v>911</v>
      </c>
      <c r="C85" s="107"/>
      <c r="D85" s="107"/>
      <c r="E85" s="369" t="s">
        <v>2</v>
      </c>
      <c r="F85" s="370" t="s">
        <v>3</v>
      </c>
      <c r="G85" s="620" t="s">
        <v>4</v>
      </c>
      <c r="H85" s="34"/>
      <c r="I85" s="102"/>
      <c r="J85" s="99"/>
      <c r="K85" s="9"/>
      <c r="L85" s="107"/>
      <c r="M85" s="180"/>
      <c r="N85" s="107"/>
      <c r="O85" s="138"/>
      <c r="P85" s="9"/>
      <c r="Q85" s="115"/>
      <c r="R85" s="9"/>
      <c r="S85" s="107"/>
      <c r="T85" s="107"/>
      <c r="U85" s="107"/>
      <c r="V85" s="196"/>
      <c r="W85" s="286"/>
      <c r="X85" s="196"/>
      <c r="Y85" s="286"/>
      <c r="Z85" s="107"/>
      <c r="AA85" s="105"/>
      <c r="AB85" s="192"/>
      <c r="AC85" s="107"/>
      <c r="AD85" s="105"/>
      <c r="AE85" s="101"/>
      <c r="AF85" s="131"/>
      <c r="AG85" s="102"/>
      <c r="AH85" s="101"/>
      <c r="AI85" s="138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</row>
    <row r="86" spans="1:87" ht="12.75" customHeight="1" thickBot="1">
      <c r="A86" s="27" t="s">
        <v>2</v>
      </c>
      <c r="B86" s="370" t="s">
        <v>3</v>
      </c>
      <c r="C86" s="249" t="s">
        <v>4</v>
      </c>
      <c r="D86" s="107"/>
      <c r="E86" s="371" t="s">
        <v>5</v>
      </c>
      <c r="F86" s="107"/>
      <c r="G86" s="621" t="s">
        <v>62</v>
      </c>
      <c r="H86" s="34"/>
      <c r="I86" s="102"/>
      <c r="J86" s="97"/>
      <c r="K86" s="9"/>
      <c r="L86" s="116"/>
      <c r="M86" s="102"/>
      <c r="N86" s="116"/>
      <c r="O86" s="144"/>
      <c r="P86" s="3"/>
      <c r="Q86" s="115"/>
      <c r="R86" s="9"/>
      <c r="S86" s="107"/>
      <c r="T86" s="107"/>
      <c r="U86" s="294"/>
      <c r="V86" s="101"/>
      <c r="W86" s="144"/>
      <c r="X86" s="390"/>
      <c r="Y86" s="391"/>
      <c r="Z86" s="107"/>
      <c r="AA86" s="107"/>
      <c r="AB86" s="107"/>
      <c r="AC86" s="107"/>
      <c r="AD86" s="102"/>
      <c r="AE86" s="101"/>
      <c r="AF86" s="144"/>
      <c r="AG86" s="102"/>
      <c r="AH86" s="101"/>
      <c r="AI86" s="144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</row>
    <row r="87" spans="1:87" ht="13.5" customHeight="1" thickBot="1">
      <c r="A87" s="262" t="s">
        <v>5</v>
      </c>
      <c r="B87" s="107"/>
      <c r="C87" s="276" t="s">
        <v>62</v>
      </c>
      <c r="D87" s="107"/>
      <c r="E87" s="2681" t="s">
        <v>274</v>
      </c>
      <c r="F87" s="113"/>
      <c r="G87" s="2693"/>
      <c r="H87" s="90"/>
      <c r="I87" s="102"/>
      <c r="J87" s="9"/>
      <c r="K87" s="9"/>
      <c r="L87" s="125"/>
      <c r="M87" s="102"/>
      <c r="N87" s="107"/>
      <c r="O87" s="107"/>
      <c r="P87" s="34"/>
      <c r="Q87" s="7"/>
      <c r="R87" s="12"/>
      <c r="S87" s="107"/>
      <c r="T87" s="107"/>
      <c r="U87" s="294"/>
      <c r="V87" s="101"/>
      <c r="W87" s="144"/>
      <c r="X87" s="180"/>
      <c r="Y87" s="391"/>
      <c r="Z87" s="107"/>
      <c r="AA87" s="107"/>
      <c r="AB87" s="107"/>
      <c r="AC87" s="107"/>
      <c r="AD87" s="102"/>
      <c r="AE87" s="101"/>
      <c r="AF87" s="144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</row>
    <row r="88" spans="1:87" ht="14.25" customHeight="1" thickBot="1">
      <c r="A88" s="636" t="s">
        <v>271</v>
      </c>
      <c r="B88" s="67"/>
      <c r="C88" s="406"/>
      <c r="D88" s="107"/>
      <c r="E88" s="84"/>
      <c r="F88" s="169" t="s">
        <v>156</v>
      </c>
      <c r="G88" s="53"/>
      <c r="H88" s="45"/>
      <c r="I88" s="102"/>
      <c r="J88" s="13"/>
      <c r="K88" s="9"/>
      <c r="L88" s="116"/>
      <c r="M88" s="102"/>
      <c r="N88" s="98"/>
      <c r="O88" s="107"/>
      <c r="P88" s="34"/>
      <c r="Q88" s="9"/>
      <c r="R88" s="12"/>
      <c r="S88" s="99"/>
      <c r="T88" s="107"/>
      <c r="U88" s="102"/>
      <c r="V88" s="101"/>
      <c r="W88" s="144"/>
      <c r="X88" s="180"/>
      <c r="Y88" s="391"/>
      <c r="Z88" s="107"/>
      <c r="AA88" s="107"/>
      <c r="AB88" s="107"/>
      <c r="AC88" s="107"/>
      <c r="AD88" s="102"/>
      <c r="AE88" s="101"/>
      <c r="AF88" s="144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</row>
    <row r="89" spans="1:87" ht="14.25" customHeight="1">
      <c r="A89" s="1395"/>
      <c r="B89" s="170" t="s">
        <v>156</v>
      </c>
      <c r="C89" s="135"/>
      <c r="D89" s="282"/>
      <c r="E89" s="1773" t="s">
        <v>520</v>
      </c>
      <c r="F89" s="233" t="s">
        <v>810</v>
      </c>
      <c r="G89" s="378">
        <v>60</v>
      </c>
      <c r="H89" s="45"/>
      <c r="I89" s="102"/>
      <c r="J89" s="13"/>
      <c r="K89" s="9"/>
      <c r="L89" s="576"/>
      <c r="M89" s="7"/>
      <c r="N89" s="13"/>
      <c r="O89" s="107"/>
      <c r="P89" s="9"/>
      <c r="Q89" s="9"/>
      <c r="R89" s="9"/>
      <c r="S89" s="105"/>
      <c r="T89" s="107"/>
      <c r="U89" s="102"/>
      <c r="V89" s="101"/>
      <c r="W89" s="144"/>
      <c r="X89" s="180"/>
      <c r="Y89" s="391"/>
      <c r="Z89" s="107"/>
      <c r="AA89" s="107"/>
      <c r="AB89" s="107"/>
      <c r="AC89" s="107"/>
      <c r="AD89" s="102"/>
      <c r="AE89" s="106"/>
      <c r="AF89" s="131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</row>
    <row r="90" spans="1:87" ht="12.75" customHeight="1">
      <c r="A90" s="413" t="s">
        <v>361</v>
      </c>
      <c r="B90" s="2509" t="s">
        <v>961</v>
      </c>
      <c r="C90" s="368">
        <v>70</v>
      </c>
      <c r="D90" s="216"/>
      <c r="E90" s="240" t="s">
        <v>528</v>
      </c>
      <c r="F90" s="173" t="s">
        <v>150</v>
      </c>
      <c r="G90" s="232" t="s">
        <v>935</v>
      </c>
      <c r="H90" s="1771"/>
      <c r="I90" s="41"/>
      <c r="J90" s="1770"/>
      <c r="K90" s="9"/>
      <c r="L90" s="116"/>
      <c r="M90" s="102"/>
      <c r="N90" s="99"/>
      <c r="O90" s="107"/>
      <c r="P90" s="9"/>
      <c r="Q90" s="9"/>
      <c r="R90" s="9"/>
      <c r="S90" s="105"/>
      <c r="T90" s="107"/>
      <c r="U90" s="108"/>
      <c r="V90" s="295"/>
      <c r="W90" s="296"/>
      <c r="X90" s="180"/>
      <c r="Y90" s="391"/>
      <c r="Z90" s="107"/>
      <c r="AA90" s="107"/>
      <c r="AB90" s="107"/>
      <c r="AC90" s="107"/>
      <c r="AD90" s="102"/>
      <c r="AE90" s="217"/>
      <c r="AF90" s="291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</row>
    <row r="91" spans="1:87" ht="13.5" customHeight="1">
      <c r="A91" s="413" t="s">
        <v>525</v>
      </c>
      <c r="B91" s="272" t="s">
        <v>614</v>
      </c>
      <c r="C91" s="258" t="s">
        <v>809</v>
      </c>
      <c r="D91" s="215"/>
      <c r="E91" s="238" t="s">
        <v>541</v>
      </c>
      <c r="F91" s="233" t="s">
        <v>160</v>
      </c>
      <c r="G91" s="378">
        <v>200</v>
      </c>
      <c r="H91" s="90"/>
      <c r="I91" s="175"/>
      <c r="J91" s="9"/>
      <c r="K91" s="9"/>
      <c r="L91" s="120"/>
      <c r="M91" s="102"/>
      <c r="N91" s="99"/>
      <c r="O91" s="107"/>
      <c r="P91" s="9"/>
      <c r="Q91" s="9"/>
      <c r="R91" s="9"/>
      <c r="S91" s="105"/>
      <c r="T91" s="107"/>
      <c r="U91" s="108"/>
      <c r="V91" s="109"/>
      <c r="W91" s="142"/>
      <c r="X91" s="398"/>
      <c r="Y91" s="391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</row>
    <row r="92" spans="1:87" ht="16.5" customHeight="1">
      <c r="A92" s="297" t="s">
        <v>522</v>
      </c>
      <c r="B92" s="2503" t="s">
        <v>524</v>
      </c>
      <c r="C92" s="70"/>
      <c r="D92" s="105"/>
      <c r="E92" s="264" t="s">
        <v>9</v>
      </c>
      <c r="F92" s="247" t="s">
        <v>10</v>
      </c>
      <c r="G92" s="256">
        <v>60</v>
      </c>
      <c r="H92" s="90"/>
      <c r="I92" s="114"/>
      <c r="J92" s="562"/>
      <c r="K92" s="9"/>
      <c r="L92" s="90"/>
      <c r="M92" s="180"/>
      <c r="N92" s="9"/>
      <c r="O92" s="107"/>
      <c r="P92" s="9"/>
      <c r="Q92" s="9"/>
      <c r="R92" s="9"/>
      <c r="S92" s="102"/>
      <c r="T92" s="107"/>
      <c r="U92" s="108"/>
      <c r="V92" s="265"/>
      <c r="W92" s="138"/>
      <c r="X92" s="180"/>
      <c r="Y92" s="391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</row>
    <row r="93" spans="1:87" ht="15" customHeight="1" thickBot="1">
      <c r="A93" s="1686" t="s">
        <v>476</v>
      </c>
      <c r="B93" s="233" t="s">
        <v>241</v>
      </c>
      <c r="C93" s="642">
        <v>200</v>
      </c>
      <c r="D93" s="105"/>
      <c r="E93" s="264" t="s">
        <v>9</v>
      </c>
      <c r="F93" s="247" t="s">
        <v>406</v>
      </c>
      <c r="G93" s="256">
        <v>40</v>
      </c>
      <c r="H93" s="34"/>
      <c r="I93" s="545"/>
      <c r="J93" s="562"/>
      <c r="K93" s="9"/>
      <c r="L93" s="90"/>
      <c r="M93" s="102"/>
      <c r="N93" s="562"/>
      <c r="O93" s="107"/>
      <c r="P93" s="9"/>
      <c r="Q93" s="9"/>
      <c r="R93" s="9"/>
      <c r="S93" s="102"/>
      <c r="T93" s="107"/>
      <c r="U93" s="108"/>
      <c r="V93" s="101"/>
      <c r="W93" s="138"/>
      <c r="X93" s="180"/>
      <c r="Y93" s="391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</row>
    <row r="94" spans="1:87" ht="14.25" customHeight="1">
      <c r="A94" s="240" t="s">
        <v>9</v>
      </c>
      <c r="B94" s="247" t="s">
        <v>10</v>
      </c>
      <c r="C94" s="256">
        <v>70</v>
      </c>
      <c r="D94" s="102"/>
      <c r="E94" s="361"/>
      <c r="F94" s="169" t="s">
        <v>123</v>
      </c>
      <c r="G94" s="53"/>
      <c r="H94" s="34"/>
      <c r="I94" s="102"/>
      <c r="J94" s="13"/>
      <c r="K94" s="9"/>
      <c r="L94" s="54"/>
      <c r="M94" s="102"/>
      <c r="N94" s="13"/>
      <c r="O94" s="107"/>
      <c r="P94" s="9"/>
      <c r="Q94" s="9"/>
      <c r="R94" s="9"/>
      <c r="S94" s="102"/>
      <c r="T94" s="107"/>
      <c r="U94" s="105"/>
      <c r="V94" s="101"/>
      <c r="W94" s="131"/>
      <c r="X94" s="393"/>
      <c r="Y94" s="391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</row>
    <row r="95" spans="1:87" ht="13.5" customHeight="1">
      <c r="A95" s="240" t="s">
        <v>9</v>
      </c>
      <c r="B95" s="247" t="s">
        <v>406</v>
      </c>
      <c r="C95" s="256">
        <v>40</v>
      </c>
      <c r="D95" s="105"/>
      <c r="E95" s="413" t="s">
        <v>690</v>
      </c>
      <c r="F95" s="2509" t="s">
        <v>689</v>
      </c>
      <c r="G95" s="368">
        <v>60</v>
      </c>
      <c r="H95" s="34"/>
      <c r="I95" s="102"/>
      <c r="J95" s="97"/>
      <c r="K95" s="9"/>
      <c r="L95" s="34"/>
      <c r="M95" s="337"/>
      <c r="N95" s="562"/>
      <c r="O95" s="107"/>
      <c r="P95" s="9"/>
      <c r="Q95" s="9"/>
      <c r="R95" s="9"/>
      <c r="S95" s="102"/>
      <c r="T95" s="107"/>
      <c r="U95" s="102"/>
      <c r="V95" s="101"/>
      <c r="W95" s="144"/>
      <c r="X95" s="180"/>
      <c r="Y95" s="391"/>
      <c r="Z95" s="107"/>
      <c r="AA95" s="107"/>
      <c r="AB95" s="107"/>
      <c r="AC95" s="107"/>
      <c r="AD95" s="107"/>
      <c r="AE95" s="107"/>
      <c r="AF95" s="102"/>
      <c r="AG95" s="102"/>
      <c r="AH95" s="102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</row>
    <row r="96" spans="1:87" ht="12.75" customHeight="1" thickBot="1">
      <c r="A96" s="1898" t="s">
        <v>700</v>
      </c>
      <c r="B96" s="233" t="s">
        <v>464</v>
      </c>
      <c r="C96" s="387">
        <v>100</v>
      </c>
      <c r="D96" s="102"/>
      <c r="E96" s="240" t="s">
        <v>677</v>
      </c>
      <c r="F96" s="2465" t="s">
        <v>628</v>
      </c>
      <c r="G96" s="373">
        <v>250</v>
      </c>
      <c r="H96" s="2809"/>
      <c r="I96" s="545"/>
      <c r="J96" s="99"/>
      <c r="K96" s="9"/>
      <c r="L96" s="34"/>
      <c r="M96" s="7"/>
      <c r="N96" s="13"/>
      <c r="O96" s="197"/>
      <c r="P96" s="9"/>
      <c r="Q96" s="9"/>
      <c r="R96" s="9"/>
      <c r="S96" s="102"/>
      <c r="T96" s="107"/>
      <c r="U96" s="102"/>
      <c r="V96" s="101"/>
      <c r="W96" s="144"/>
      <c r="X96" s="180"/>
      <c r="Y96" s="391"/>
      <c r="Z96" s="107"/>
      <c r="AA96" s="107"/>
      <c r="AB96" s="107"/>
      <c r="AC96" s="107"/>
      <c r="AD96" s="107"/>
      <c r="AE96" s="107"/>
      <c r="AF96" s="107"/>
      <c r="AG96" s="107"/>
      <c r="AH96" s="126"/>
      <c r="AI96" s="105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</row>
    <row r="97" spans="1:87" ht="14.25" customHeight="1">
      <c r="A97" s="361"/>
      <c r="B97" s="169" t="s">
        <v>123</v>
      </c>
      <c r="C97" s="53"/>
      <c r="D97" s="101"/>
      <c r="E97" s="240" t="s">
        <v>632</v>
      </c>
      <c r="F97" s="247" t="s">
        <v>633</v>
      </c>
      <c r="G97" s="275" t="s">
        <v>948</v>
      </c>
      <c r="H97" s="34"/>
      <c r="I97" s="102"/>
      <c r="J97" s="13"/>
      <c r="K97" s="9"/>
      <c r="L97" s="34"/>
      <c r="M97" s="7"/>
      <c r="N97" s="13"/>
      <c r="O97" s="144"/>
      <c r="P97" s="9"/>
      <c r="Q97" s="9"/>
      <c r="R97" s="9"/>
      <c r="S97" s="102"/>
      <c r="T97" s="107"/>
      <c r="U97" s="102"/>
      <c r="V97" s="101"/>
      <c r="W97" s="144"/>
      <c r="X97" s="180"/>
      <c r="Y97" s="391"/>
      <c r="Z97" s="107"/>
      <c r="AA97" s="107"/>
      <c r="AB97" s="107"/>
      <c r="AC97" s="107"/>
      <c r="AD97" s="107"/>
      <c r="AE97" s="107"/>
      <c r="AF97" s="107"/>
      <c r="AG97" s="107"/>
      <c r="AH97" s="126"/>
      <c r="AI97" s="105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</row>
    <row r="98" spans="1:87">
      <c r="A98" s="1826" t="s">
        <v>692</v>
      </c>
      <c r="B98" s="1705" t="s">
        <v>691</v>
      </c>
      <c r="C98" s="259">
        <v>60</v>
      </c>
      <c r="D98" s="105"/>
      <c r="E98" s="240" t="s">
        <v>758</v>
      </c>
      <c r="F98" s="247" t="s">
        <v>757</v>
      </c>
      <c r="G98" s="259">
        <v>200</v>
      </c>
      <c r="H98" s="34"/>
      <c r="I98" s="102"/>
      <c r="J98" s="13"/>
      <c r="K98" s="9"/>
      <c r="L98" s="34"/>
      <c r="M98" s="7"/>
      <c r="N98" s="13"/>
      <c r="O98" s="138"/>
      <c r="P98" s="9"/>
      <c r="Q98" s="9"/>
      <c r="R98" s="9"/>
      <c r="S98" s="102"/>
      <c r="T98" s="107"/>
      <c r="U98" s="108"/>
      <c r="V98" s="217"/>
      <c r="W98" s="291"/>
      <c r="X98" s="180"/>
      <c r="Y98" s="391"/>
      <c r="Z98" s="107"/>
      <c r="AA98" s="107"/>
      <c r="AB98" s="107"/>
      <c r="AC98" s="107"/>
      <c r="AD98" s="107"/>
      <c r="AE98" s="107"/>
      <c r="AF98" s="107"/>
      <c r="AG98" s="107"/>
      <c r="AH98" s="126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</row>
    <row r="99" spans="1:87" ht="15" customHeight="1">
      <c r="A99" s="1709" t="s">
        <v>889</v>
      </c>
      <c r="B99" s="272" t="s">
        <v>679</v>
      </c>
      <c r="C99" s="368">
        <v>250</v>
      </c>
      <c r="D99" s="102"/>
      <c r="E99" s="1776" t="s">
        <v>9</v>
      </c>
      <c r="F99" s="1705" t="s">
        <v>488</v>
      </c>
      <c r="G99" s="344">
        <v>50</v>
      </c>
      <c r="H99" s="2808"/>
      <c r="I99" s="7"/>
      <c r="J99" s="13"/>
      <c r="K99" s="9"/>
      <c r="L99" s="44"/>
      <c r="M99" s="102"/>
      <c r="N99" s="13"/>
      <c r="O99" s="144"/>
      <c r="P99" s="9"/>
      <c r="Q99" s="9"/>
      <c r="R99" s="9"/>
      <c r="S99" s="102"/>
      <c r="T99" s="211"/>
      <c r="U99" s="112"/>
      <c r="V99" s="106"/>
      <c r="W99" s="131"/>
      <c r="X99" s="180"/>
      <c r="Y99" s="391"/>
      <c r="Z99" s="107"/>
      <c r="AA99" s="107"/>
      <c r="AB99" s="107"/>
      <c r="AC99" s="107"/>
      <c r="AD99" s="107"/>
      <c r="AE99" s="107"/>
      <c r="AF99" s="107"/>
      <c r="AG99" s="107"/>
      <c r="AH99" s="134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</row>
    <row r="100" spans="1:87" ht="13.5" customHeight="1">
      <c r="A100" s="174"/>
      <c r="B100" s="2503" t="s">
        <v>680</v>
      </c>
      <c r="C100" s="279"/>
      <c r="D100" s="204"/>
      <c r="E100" s="240" t="s">
        <v>9</v>
      </c>
      <c r="F100" s="247" t="s">
        <v>10</v>
      </c>
      <c r="G100" s="256">
        <v>70</v>
      </c>
      <c r="H100" s="9"/>
      <c r="I100" s="41"/>
      <c r="J100" s="9"/>
      <c r="K100" s="9"/>
      <c r="L100" s="44"/>
      <c r="M100" s="7"/>
      <c r="N100" s="13"/>
      <c r="O100" s="144"/>
      <c r="P100" s="9"/>
      <c r="Q100" s="9"/>
      <c r="R100" s="9"/>
      <c r="S100" s="127"/>
      <c r="T100" s="107"/>
      <c r="U100" s="102"/>
      <c r="V100" s="101"/>
      <c r="W100" s="138"/>
      <c r="X100" s="180"/>
      <c r="Y100" s="391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</row>
    <row r="101" spans="1:87" ht="15.75" customHeight="1">
      <c r="A101" s="238" t="s">
        <v>686</v>
      </c>
      <c r="B101" s="1705" t="s">
        <v>898</v>
      </c>
      <c r="C101" s="258">
        <v>120</v>
      </c>
      <c r="D101" s="164"/>
      <c r="E101" s="240" t="s">
        <v>9</v>
      </c>
      <c r="F101" s="247" t="s">
        <v>406</v>
      </c>
      <c r="G101" s="256">
        <v>40</v>
      </c>
      <c r="H101" s="9"/>
      <c r="I101" s="41"/>
      <c r="J101" s="9"/>
      <c r="K101" s="9"/>
      <c r="L101" s="9"/>
      <c r="M101" s="9"/>
      <c r="N101" s="9"/>
      <c r="O101" s="107"/>
      <c r="P101" s="9"/>
      <c r="Q101" s="9"/>
      <c r="R101" s="9"/>
      <c r="S101" s="107"/>
      <c r="T101" s="107"/>
      <c r="U101" s="102"/>
      <c r="V101" s="101"/>
      <c r="W101" s="138"/>
      <c r="X101" s="180"/>
      <c r="Y101" s="391"/>
      <c r="Z101" s="107"/>
      <c r="AA101" s="107"/>
      <c r="AB101" s="107"/>
      <c r="AC101" s="102"/>
      <c r="AD101" s="107"/>
      <c r="AE101" s="107"/>
      <c r="AF101" s="107"/>
      <c r="AG101" s="107"/>
      <c r="AH101" s="399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</row>
    <row r="102" spans="1:87" ht="12.75" customHeight="1" thickBot="1">
      <c r="A102" s="238" t="s">
        <v>685</v>
      </c>
      <c r="B102" s="272" t="s">
        <v>684</v>
      </c>
      <c r="C102" s="258">
        <v>180</v>
      </c>
      <c r="D102" s="102"/>
      <c r="E102" s="1587" t="s">
        <v>461</v>
      </c>
      <c r="F102" s="233" t="s">
        <v>308</v>
      </c>
      <c r="G102" s="256">
        <v>100</v>
      </c>
      <c r="H102" s="9"/>
      <c r="I102" s="41"/>
      <c r="J102" s="9"/>
      <c r="K102" s="9"/>
      <c r="L102" s="9"/>
      <c r="M102" s="9"/>
      <c r="N102" s="9"/>
      <c r="O102" s="107"/>
      <c r="P102" s="9"/>
      <c r="Q102" s="9"/>
      <c r="R102" s="9"/>
      <c r="S102" s="107"/>
      <c r="T102" s="107"/>
      <c r="U102" s="102"/>
      <c r="V102" s="101"/>
      <c r="W102" s="138"/>
      <c r="X102" s="180"/>
      <c r="Y102" s="391"/>
      <c r="Z102" s="107"/>
      <c r="AA102" s="107"/>
      <c r="AB102" s="107"/>
      <c r="AC102" s="105"/>
      <c r="AD102" s="107"/>
      <c r="AE102" s="107"/>
      <c r="AF102" s="107"/>
      <c r="AG102" s="107"/>
      <c r="AH102" s="106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</row>
    <row r="103" spans="1:87" ht="12.75" customHeight="1">
      <c r="A103" s="240" t="s">
        <v>544</v>
      </c>
      <c r="B103" s="247" t="s">
        <v>313</v>
      </c>
      <c r="C103" s="256">
        <v>200</v>
      </c>
      <c r="D103" s="102"/>
      <c r="E103" s="623"/>
      <c r="F103" s="169" t="s">
        <v>238</v>
      </c>
      <c r="G103" s="1946"/>
      <c r="H103" s="9"/>
      <c r="I103" s="41"/>
      <c r="J103" s="9"/>
      <c r="K103" s="9"/>
      <c r="L103" s="9"/>
      <c r="M103" s="9"/>
      <c r="N103" s="9"/>
      <c r="O103" s="107"/>
      <c r="P103" s="9"/>
      <c r="Q103" s="9"/>
      <c r="R103" s="9"/>
      <c r="S103" s="107"/>
      <c r="T103" s="107"/>
      <c r="U103" s="102"/>
      <c r="V103" s="101"/>
      <c r="W103" s="138"/>
      <c r="X103" s="180"/>
      <c r="Y103" s="391"/>
      <c r="Z103" s="107"/>
      <c r="AA103" s="107"/>
      <c r="AB103" s="107"/>
      <c r="AC103" s="101"/>
      <c r="AD103" s="107"/>
      <c r="AE103" s="107"/>
      <c r="AF103" s="107"/>
      <c r="AG103" s="107"/>
      <c r="AH103" s="101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</row>
    <row r="104" spans="1:87" ht="14.25" customHeight="1">
      <c r="A104" s="240" t="s">
        <v>9</v>
      </c>
      <c r="B104" s="247" t="s">
        <v>10</v>
      </c>
      <c r="C104" s="259">
        <v>70</v>
      </c>
      <c r="D104" s="102"/>
      <c r="E104" s="238" t="s">
        <v>712</v>
      </c>
      <c r="F104" s="233" t="s">
        <v>239</v>
      </c>
      <c r="G104" s="378">
        <v>200</v>
      </c>
      <c r="H104" s="9"/>
      <c r="I104" s="41"/>
      <c r="J104" s="9"/>
      <c r="K104" s="9"/>
      <c r="L104" s="9"/>
      <c r="M104" s="9"/>
      <c r="N104" s="9"/>
      <c r="O104" s="112"/>
      <c r="P104" s="9"/>
      <c r="Q104" s="9"/>
      <c r="R104" s="9"/>
      <c r="S104" s="102"/>
      <c r="T104" s="101"/>
      <c r="U104" s="105"/>
      <c r="V104" s="186"/>
      <c r="W104" s="392"/>
      <c r="X104" s="180"/>
      <c r="Y104" s="391"/>
      <c r="Z104" s="107"/>
      <c r="AA104" s="107"/>
      <c r="AB104" s="107"/>
      <c r="AC104" s="101"/>
      <c r="AD104" s="107"/>
      <c r="AE104" s="107"/>
      <c r="AF104" s="107"/>
      <c r="AG104" s="107"/>
      <c r="AH104" s="106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</row>
    <row r="105" spans="1:87" ht="15" customHeight="1" thickBot="1">
      <c r="A105" s="240" t="s">
        <v>9</v>
      </c>
      <c r="B105" s="247" t="s">
        <v>406</v>
      </c>
      <c r="C105" s="256">
        <v>50</v>
      </c>
      <c r="D105" s="102"/>
      <c r="E105" s="413" t="s">
        <v>733</v>
      </c>
      <c r="F105" s="2517" t="s">
        <v>732</v>
      </c>
      <c r="G105" s="378" t="s">
        <v>950</v>
      </c>
      <c r="H105" s="9"/>
      <c r="I105" s="41"/>
      <c r="J105" s="9"/>
      <c r="K105" s="9"/>
      <c r="L105" s="9"/>
      <c r="M105" s="9"/>
      <c r="N105" s="9"/>
      <c r="O105" s="112"/>
      <c r="P105" s="9"/>
      <c r="Q105" s="9"/>
      <c r="R105" s="9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1"/>
      <c r="AD105" s="107"/>
      <c r="AE105" s="107"/>
      <c r="AF105" s="107"/>
      <c r="AG105" s="107"/>
      <c r="AH105" s="106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</row>
    <row r="106" spans="1:87" ht="14.25" customHeight="1">
      <c r="A106" s="361"/>
      <c r="B106" s="169" t="s">
        <v>238</v>
      </c>
      <c r="C106" s="569"/>
      <c r="D106" s="102"/>
      <c r="E106" s="297" t="s">
        <v>902</v>
      </c>
      <c r="F106" s="2467" t="s">
        <v>766</v>
      </c>
      <c r="G106" s="1949"/>
      <c r="H106" s="1771"/>
      <c r="I106" s="41"/>
      <c r="J106" s="9"/>
      <c r="K106" s="9"/>
      <c r="L106" s="9"/>
      <c r="M106" s="9"/>
      <c r="N106" s="9"/>
      <c r="O106" s="197"/>
      <c r="P106" s="9"/>
      <c r="Q106" s="9"/>
      <c r="R106" s="9"/>
      <c r="S106" s="102"/>
      <c r="T106" s="102"/>
      <c r="U106" s="116"/>
      <c r="V106" s="102"/>
      <c r="W106" s="107"/>
      <c r="X106" s="107"/>
      <c r="Y106" s="107"/>
      <c r="Z106" s="107"/>
      <c r="AA106" s="107"/>
      <c r="AB106" s="107"/>
      <c r="AC106" s="101"/>
      <c r="AD106" s="107"/>
      <c r="AE106" s="107"/>
      <c r="AF106" s="107"/>
      <c r="AG106" s="107"/>
      <c r="AH106" s="106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</row>
    <row r="107" spans="1:87" ht="15" customHeight="1" thickBot="1">
      <c r="A107" s="238" t="s">
        <v>506</v>
      </c>
      <c r="B107" s="255" t="s">
        <v>857</v>
      </c>
      <c r="C107" s="378">
        <v>200</v>
      </c>
      <c r="D107" s="108"/>
      <c r="E107" s="729" t="s">
        <v>9</v>
      </c>
      <c r="F107" s="2150" t="s">
        <v>735</v>
      </c>
      <c r="G107" s="374">
        <v>20</v>
      </c>
      <c r="H107" s="90"/>
      <c r="I107" s="175"/>
      <c r="J107" s="4"/>
      <c r="K107" s="9"/>
      <c r="L107" s="9"/>
      <c r="M107" s="9"/>
      <c r="N107" s="9"/>
      <c r="O107" s="138"/>
      <c r="P107" s="9"/>
      <c r="Q107" s="9"/>
      <c r="R107" s="9"/>
      <c r="S107" s="107"/>
      <c r="T107" s="107"/>
      <c r="U107" s="127"/>
      <c r="V107" s="107"/>
      <c r="W107" s="107"/>
      <c r="X107" s="107"/>
      <c r="Y107" s="107"/>
      <c r="Z107" s="107"/>
      <c r="AA107" s="107"/>
      <c r="AB107" s="107"/>
      <c r="AC107" s="101"/>
      <c r="AD107" s="107"/>
      <c r="AE107" s="107"/>
      <c r="AF107" s="107"/>
      <c r="AG107" s="107"/>
      <c r="AH107" s="102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</row>
    <row r="108" spans="1:87">
      <c r="A108" s="238" t="s">
        <v>751</v>
      </c>
      <c r="B108" s="2465" t="s">
        <v>748</v>
      </c>
      <c r="C108" s="378">
        <v>120</v>
      </c>
      <c r="D108" s="108"/>
      <c r="E108" s="9"/>
      <c r="F108" s="1835"/>
      <c r="G108" s="2331"/>
      <c r="H108" s="34"/>
      <c r="I108" s="7"/>
      <c r="J108" s="97"/>
      <c r="K108" s="9"/>
      <c r="L108" s="9"/>
      <c r="M108" s="9"/>
      <c r="N108" s="9"/>
      <c r="O108" s="138"/>
      <c r="P108" s="9"/>
      <c r="Q108" s="9"/>
      <c r="R108" s="9"/>
      <c r="S108" s="107"/>
      <c r="T108" s="107"/>
      <c r="U108" s="134"/>
      <c r="V108" s="134"/>
      <c r="W108" s="134"/>
      <c r="X108" s="134"/>
      <c r="Y108" s="134"/>
      <c r="Z108" s="134"/>
      <c r="AA108" s="134"/>
      <c r="AB108" s="107"/>
      <c r="AC108" s="134"/>
      <c r="AD108" s="107"/>
      <c r="AE108" s="106"/>
      <c r="AF108" s="107"/>
      <c r="AG108" s="107"/>
      <c r="AH108" s="102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</row>
    <row r="109" spans="1:87" ht="14.25" customHeight="1" thickBot="1">
      <c r="A109" s="729" t="s">
        <v>9</v>
      </c>
      <c r="B109" s="2150" t="s">
        <v>10</v>
      </c>
      <c r="C109" s="374">
        <v>30</v>
      </c>
      <c r="D109" s="102"/>
      <c r="E109" s="34"/>
      <c r="F109" s="7"/>
      <c r="G109" s="13"/>
      <c r="H109" s="9"/>
      <c r="I109" s="7"/>
      <c r="J109" s="9"/>
      <c r="K109" s="9"/>
      <c r="L109" s="9"/>
      <c r="M109" s="9"/>
      <c r="N109" s="9"/>
      <c r="O109" s="138"/>
      <c r="P109" s="9"/>
      <c r="Q109" s="115"/>
      <c r="R109" s="9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389"/>
      <c r="AD109" s="107"/>
      <c r="AE109" s="101"/>
      <c r="AF109" s="107"/>
      <c r="AG109" s="107"/>
      <c r="AH109" s="102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</row>
    <row r="110" spans="1:87" ht="12.75" customHeight="1">
      <c r="H110" s="90"/>
      <c r="I110" s="545"/>
      <c r="J110" s="97"/>
      <c r="K110" s="9"/>
      <c r="L110" s="9"/>
      <c r="M110" s="9"/>
      <c r="N110" s="9"/>
      <c r="O110" s="144"/>
      <c r="P110" s="9"/>
      <c r="Q110" s="115"/>
      <c r="R110" s="9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389"/>
      <c r="AD110" s="107"/>
      <c r="AE110" s="101"/>
      <c r="AF110" s="107"/>
      <c r="AG110" s="107"/>
      <c r="AH110" s="102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</row>
    <row r="111" spans="1:87" ht="11.25" customHeight="1">
      <c r="H111" s="90"/>
      <c r="I111" s="545"/>
      <c r="J111" s="2331"/>
      <c r="K111" s="9"/>
      <c r="L111" s="9"/>
      <c r="M111" s="9"/>
      <c r="N111" s="9"/>
      <c r="O111" s="291"/>
      <c r="P111" s="9"/>
      <c r="Q111" s="41"/>
      <c r="R111" s="9"/>
      <c r="S111" s="107"/>
      <c r="T111" s="107"/>
      <c r="U111" s="107"/>
      <c r="V111" s="107"/>
      <c r="W111" s="107"/>
      <c r="X111" s="107"/>
      <c r="Y111" s="107"/>
      <c r="Z111" s="107"/>
      <c r="AA111" s="158"/>
      <c r="AB111" s="195"/>
      <c r="AC111" s="389"/>
      <c r="AD111" s="107"/>
      <c r="AE111" s="107"/>
      <c r="AF111" s="107"/>
      <c r="AG111" s="107"/>
      <c r="AH111" s="102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</row>
    <row r="112" spans="1:87" s="61" customFormat="1" ht="15" customHeight="1">
      <c r="A112" s="2817" t="s">
        <v>246</v>
      </c>
      <c r="B112" s="2818"/>
      <c r="F112" s="78"/>
      <c r="G112" s="78"/>
      <c r="H112" s="12"/>
      <c r="I112" s="102"/>
      <c r="J112" s="13"/>
      <c r="K112" s="47"/>
      <c r="L112" s="105"/>
      <c r="M112" s="105"/>
      <c r="N112" s="105"/>
      <c r="O112" s="267"/>
      <c r="P112" s="47"/>
      <c r="Q112" s="2819"/>
      <c r="R112" s="47"/>
      <c r="S112" s="105"/>
      <c r="T112" s="105"/>
      <c r="U112" s="105"/>
      <c r="V112" s="105"/>
      <c r="W112" s="105"/>
      <c r="X112" s="105"/>
      <c r="Y112" s="98"/>
      <c r="Z112" s="98"/>
      <c r="AA112" s="98"/>
      <c r="AB112" s="105"/>
      <c r="AC112" s="2820"/>
      <c r="AD112" s="105"/>
      <c r="AE112" s="105"/>
      <c r="AF112" s="105"/>
      <c r="AG112" s="105"/>
      <c r="AH112" s="102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</row>
    <row r="113" spans="1:87" ht="13.5" customHeight="1">
      <c r="D113" s="405" t="s">
        <v>143</v>
      </c>
      <c r="E113" s="79"/>
      <c r="F113" t="s">
        <v>912</v>
      </c>
      <c r="H113" s="9"/>
      <c r="I113" s="41"/>
      <c r="J113" s="9"/>
      <c r="K113" s="9"/>
      <c r="L113" s="151"/>
      <c r="M113" s="102"/>
      <c r="N113" s="101"/>
      <c r="O113" s="131"/>
      <c r="P113" s="9"/>
      <c r="Q113" s="41"/>
      <c r="R113" s="9"/>
      <c r="S113" s="107"/>
      <c r="T113" s="107"/>
      <c r="U113" s="107"/>
      <c r="V113" s="107"/>
      <c r="W113" s="107"/>
      <c r="X113" s="107"/>
      <c r="Y113" s="158"/>
      <c r="Z113" s="158"/>
      <c r="AA113" s="158"/>
      <c r="AB113" s="107"/>
      <c r="AC113" s="389"/>
      <c r="AD113" s="107"/>
      <c r="AE113" s="107"/>
      <c r="AF113" s="107"/>
      <c r="AG113" s="107"/>
      <c r="AH113" s="102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</row>
    <row r="114" spans="1:87" ht="12.75" customHeight="1">
      <c r="A114" s="407"/>
      <c r="B114" s="100" t="s">
        <v>911</v>
      </c>
      <c r="E114" s="100" t="s">
        <v>911</v>
      </c>
      <c r="F114" s="2"/>
      <c r="G114" s="79"/>
      <c r="H114" s="9"/>
      <c r="I114" s="41"/>
      <c r="J114" s="9"/>
      <c r="K114" s="9"/>
      <c r="L114" s="9"/>
      <c r="M114" s="115"/>
      <c r="N114" s="107"/>
      <c r="O114" s="131"/>
      <c r="P114" s="9"/>
      <c r="Q114" s="551"/>
      <c r="R114" s="9"/>
      <c r="S114" s="107"/>
      <c r="T114" s="107"/>
      <c r="U114" s="107"/>
      <c r="V114" s="107"/>
      <c r="W114" s="107"/>
      <c r="X114" s="107"/>
      <c r="Y114" s="158"/>
      <c r="Z114" s="158"/>
      <c r="AA114" s="158"/>
      <c r="AB114" s="107"/>
      <c r="AC114" s="389"/>
      <c r="AD114" s="107"/>
      <c r="AE114" s="107"/>
      <c r="AF114" s="107"/>
      <c r="AG114" s="107"/>
      <c r="AH114" s="102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</row>
    <row r="115" spans="1:87" ht="14.25" customHeight="1" thickBot="1">
      <c r="D115" s="146"/>
      <c r="E115" s="9"/>
      <c r="F115" s="9"/>
      <c r="G115" s="9"/>
      <c r="H115" s="1771"/>
      <c r="I115" s="41"/>
      <c r="J115" s="1770"/>
      <c r="K115" s="9"/>
      <c r="L115" s="9"/>
      <c r="M115" s="102"/>
      <c r="N115" s="101"/>
      <c r="O115" s="107"/>
      <c r="P115" s="9"/>
      <c r="Q115" s="41"/>
      <c r="R115" s="9"/>
      <c r="S115" s="107"/>
      <c r="T115" s="107"/>
      <c r="U115" s="107"/>
      <c r="V115" s="121"/>
      <c r="W115" s="116"/>
      <c r="X115" s="102"/>
      <c r="Y115" s="99"/>
      <c r="Z115" s="107"/>
      <c r="AA115" s="107"/>
      <c r="AB115" s="107"/>
      <c r="AC115" s="107"/>
      <c r="AD115" s="107"/>
      <c r="AE115" s="107"/>
      <c r="AF115" s="107"/>
      <c r="AG115" s="107"/>
      <c r="AH115" s="102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</row>
    <row r="116" spans="1:87" ht="16.5" customHeight="1">
      <c r="A116" s="369" t="s">
        <v>2</v>
      </c>
      <c r="B116" s="370" t="s">
        <v>3</v>
      </c>
      <c r="C116" s="620" t="s">
        <v>4</v>
      </c>
      <c r="D116" s="182"/>
      <c r="E116" s="27" t="s">
        <v>2</v>
      </c>
      <c r="F116" s="370" t="s">
        <v>3</v>
      </c>
      <c r="G116" s="249" t="s">
        <v>4</v>
      </c>
      <c r="H116" s="9"/>
      <c r="I116" s="41"/>
      <c r="J116" s="9"/>
      <c r="K116" s="9"/>
      <c r="L116" s="9"/>
      <c r="M116" s="115"/>
      <c r="N116" s="107"/>
      <c r="O116" s="144"/>
      <c r="P116" s="9"/>
      <c r="Q116" s="41"/>
      <c r="R116" s="544"/>
      <c r="S116" s="107"/>
      <c r="T116" s="107"/>
      <c r="U116" s="107"/>
      <c r="V116" s="107"/>
      <c r="W116" s="216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</row>
    <row r="117" spans="1:87" ht="14.25" customHeight="1" thickBot="1">
      <c r="A117" s="371" t="s">
        <v>5</v>
      </c>
      <c r="B117" s="107"/>
      <c r="C117" s="621" t="s">
        <v>62</v>
      </c>
      <c r="D117" s="182"/>
      <c r="E117" s="262" t="s">
        <v>5</v>
      </c>
      <c r="F117" s="126"/>
      <c r="G117" s="276" t="s">
        <v>62</v>
      </c>
      <c r="H117" s="9"/>
      <c r="I117" s="41"/>
      <c r="J117" s="9"/>
      <c r="K117" s="9"/>
      <c r="L117" s="9"/>
      <c r="M117" s="115"/>
      <c r="N117" s="107"/>
      <c r="O117" s="144"/>
      <c r="P117" s="9"/>
      <c r="Q117" s="41"/>
      <c r="R117" s="9"/>
      <c r="S117" s="107"/>
      <c r="T117" s="107"/>
      <c r="U117" s="107"/>
      <c r="V117" s="107"/>
      <c r="W117" s="216"/>
      <c r="X117" s="107"/>
      <c r="Y117" s="107"/>
      <c r="Z117" s="107"/>
      <c r="AA117" s="107"/>
      <c r="AB117" s="107"/>
      <c r="AC117" s="107"/>
      <c r="AD117" s="107"/>
      <c r="AE117" s="107"/>
      <c r="AF117" s="108"/>
      <c r="AG117" s="102"/>
      <c r="AH117" s="102"/>
      <c r="AI117" s="102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</row>
    <row r="118" spans="1:87" ht="15.75" customHeight="1" thickBot="1">
      <c r="A118" s="2072" t="s">
        <v>642</v>
      </c>
      <c r="B118" s="39"/>
      <c r="C118" s="2073"/>
      <c r="D118" s="294"/>
      <c r="E118" s="638" t="s">
        <v>643</v>
      </c>
      <c r="F118" s="1527"/>
      <c r="G118" s="408"/>
      <c r="I118" s="76"/>
      <c r="K118" s="9"/>
      <c r="L118" s="9"/>
      <c r="M118" s="102"/>
      <c r="N118" s="101"/>
      <c r="O118" s="144"/>
      <c r="P118" s="3"/>
      <c r="Q118" s="3"/>
      <c r="R118" s="552"/>
      <c r="S118" s="107"/>
      <c r="T118" s="107"/>
      <c r="U118" s="102"/>
      <c r="V118" s="107"/>
      <c r="W118" s="215"/>
      <c r="X118" s="196"/>
      <c r="Y118" s="197"/>
      <c r="Z118" s="107"/>
      <c r="AA118" s="107"/>
      <c r="AB118" s="107"/>
      <c r="AC118" s="107"/>
      <c r="AD118" s="107"/>
      <c r="AE118" s="107"/>
      <c r="AF118" s="107"/>
      <c r="AG118" s="107"/>
      <c r="AH118" s="102"/>
      <c r="AI118" s="102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</row>
    <row r="119" spans="1:87" ht="15" customHeight="1">
      <c r="A119" s="60"/>
      <c r="B119" s="175" t="s">
        <v>156</v>
      </c>
      <c r="C119" s="70"/>
      <c r="D119" s="105"/>
      <c r="E119" s="84"/>
      <c r="F119" s="169" t="s">
        <v>156</v>
      </c>
      <c r="G119" s="53"/>
      <c r="I119" s="76"/>
      <c r="K119" s="9"/>
      <c r="L119" s="9"/>
      <c r="M119" s="102"/>
      <c r="N119" s="107"/>
      <c r="O119" s="144"/>
      <c r="P119" s="9"/>
      <c r="Q119" s="41"/>
      <c r="R119" s="9"/>
      <c r="S119" s="107"/>
      <c r="T119" s="107"/>
      <c r="U119" s="102"/>
      <c r="V119" s="101"/>
      <c r="W119" s="102"/>
      <c r="X119" s="205"/>
      <c r="Y119" s="139"/>
      <c r="Z119" s="107"/>
      <c r="AA119" s="107"/>
      <c r="AB119" s="107"/>
      <c r="AC119" s="107"/>
      <c r="AD119" s="107"/>
      <c r="AE119" s="107"/>
      <c r="AF119" s="107"/>
      <c r="AG119" s="107"/>
      <c r="AH119" s="102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</row>
    <row r="120" spans="1:87" ht="15" customHeight="1">
      <c r="A120" s="359" t="s">
        <v>429</v>
      </c>
      <c r="B120" s="233" t="s">
        <v>502</v>
      </c>
      <c r="C120" s="258">
        <v>230</v>
      </c>
      <c r="D120" s="102"/>
      <c r="E120" s="238" t="s">
        <v>489</v>
      </c>
      <c r="F120" s="233" t="s">
        <v>487</v>
      </c>
      <c r="G120" s="258">
        <v>60</v>
      </c>
      <c r="I120" s="76"/>
      <c r="K120" s="9"/>
      <c r="L120" s="9"/>
      <c r="M120" s="102"/>
      <c r="N120" s="101"/>
      <c r="O120" s="291"/>
      <c r="P120" s="34"/>
      <c r="Q120" s="102"/>
      <c r="R120" s="12"/>
      <c r="S120" s="107"/>
      <c r="T120" s="107"/>
      <c r="U120" s="107"/>
      <c r="V120" s="121"/>
      <c r="W120" s="269"/>
      <c r="X120" s="114"/>
      <c r="Y120" s="141"/>
      <c r="Z120" s="107"/>
      <c r="AA120" s="107"/>
      <c r="AB120" s="107"/>
      <c r="AC120" s="107"/>
      <c r="AD120" s="107"/>
      <c r="AE120" s="107"/>
      <c r="AF120" s="107"/>
      <c r="AG120" s="107"/>
      <c r="AH120" s="102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</row>
    <row r="121" spans="1:87" ht="14.25" customHeight="1">
      <c r="A121" s="2696" t="s">
        <v>868</v>
      </c>
      <c r="B121" s="247" t="s">
        <v>871</v>
      </c>
      <c r="C121" s="256">
        <v>15</v>
      </c>
      <c r="D121" s="102"/>
      <c r="E121" s="339" t="s">
        <v>862</v>
      </c>
      <c r="F121" s="935" t="s">
        <v>44</v>
      </c>
      <c r="G121" s="2148" t="s">
        <v>933</v>
      </c>
      <c r="I121" s="76"/>
      <c r="K121" s="9"/>
      <c r="L121" s="9"/>
      <c r="M121" s="102"/>
      <c r="N121" s="107"/>
      <c r="O121" s="131"/>
      <c r="P121" s="34"/>
      <c r="Q121" s="107"/>
      <c r="R121" s="12"/>
      <c r="S121" s="99"/>
      <c r="T121" s="107"/>
      <c r="U121" s="107"/>
      <c r="V121" s="107"/>
      <c r="W121" s="102"/>
      <c r="X121" s="101"/>
      <c r="Y121" s="144"/>
      <c r="Z121" s="107"/>
      <c r="AA121" s="107"/>
      <c r="AB121" s="107"/>
      <c r="AC121" s="107"/>
      <c r="AD121" s="107"/>
      <c r="AE121" s="107"/>
      <c r="AF121" s="107"/>
      <c r="AG121" s="107"/>
      <c r="AH121" s="102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</row>
    <row r="122" spans="1:87" ht="14.25" customHeight="1">
      <c r="A122" s="238" t="s">
        <v>963</v>
      </c>
      <c r="B122" s="233" t="s">
        <v>801</v>
      </c>
      <c r="C122" s="258">
        <v>200</v>
      </c>
      <c r="D122" s="102"/>
      <c r="E122" s="1292" t="s">
        <v>443</v>
      </c>
      <c r="F122" s="173" t="s">
        <v>861</v>
      </c>
      <c r="G122" s="70"/>
      <c r="H122" s="719"/>
      <c r="I122" s="41"/>
      <c r="J122" s="18"/>
      <c r="K122" s="9"/>
      <c r="L122" s="9"/>
      <c r="M122" s="115"/>
      <c r="N122" s="107"/>
      <c r="O122" s="107"/>
      <c r="P122" s="9"/>
      <c r="Q122" s="9"/>
      <c r="R122" s="9"/>
      <c r="S122" s="105"/>
      <c r="T122" s="107"/>
      <c r="U122" s="107"/>
      <c r="V122" s="107"/>
      <c r="W122" s="108"/>
      <c r="X122" s="111"/>
      <c r="Y122" s="198"/>
      <c r="Z122" s="107"/>
      <c r="AA122" s="107"/>
      <c r="AB122" s="107"/>
      <c r="AC122" s="107"/>
      <c r="AD122" s="107"/>
      <c r="AE122" s="107"/>
      <c r="AF122" s="107"/>
      <c r="AG122" s="107"/>
      <c r="AH122" s="102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</row>
    <row r="123" spans="1:87" ht="14.25" customHeight="1">
      <c r="A123" s="278" t="s">
        <v>9</v>
      </c>
      <c r="B123" s="247" t="s">
        <v>10</v>
      </c>
      <c r="C123" s="256">
        <v>50</v>
      </c>
      <c r="D123" s="216"/>
      <c r="E123" s="251" t="s">
        <v>598</v>
      </c>
      <c r="F123" s="2502" t="s">
        <v>454</v>
      </c>
      <c r="G123" s="387">
        <v>120</v>
      </c>
      <c r="H123" s="9"/>
      <c r="I123" s="175"/>
      <c r="J123" s="9"/>
      <c r="K123" s="9"/>
      <c r="L123" s="9"/>
      <c r="M123" s="115"/>
      <c r="N123" s="107"/>
      <c r="O123" s="107"/>
      <c r="P123" s="9"/>
      <c r="Q123" s="9"/>
      <c r="R123" s="9"/>
      <c r="S123" s="105"/>
      <c r="T123" s="107"/>
      <c r="U123" s="107"/>
      <c r="V123" s="107"/>
      <c r="W123" s="102"/>
      <c r="X123" s="101"/>
      <c r="Y123" s="144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280"/>
      <c r="AL123" s="107"/>
      <c r="AM123" s="127"/>
      <c r="AN123" s="107"/>
      <c r="AO123" s="107"/>
      <c r="AP123" s="107"/>
      <c r="AQ123" s="140"/>
      <c r="AR123" s="105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</row>
    <row r="124" spans="1:87" ht="14.25" customHeight="1">
      <c r="A124" s="278" t="s">
        <v>9</v>
      </c>
      <c r="B124" s="247" t="s">
        <v>406</v>
      </c>
      <c r="C124" s="256">
        <v>30</v>
      </c>
      <c r="D124" s="201"/>
      <c r="E124" s="1587" t="s">
        <v>499</v>
      </c>
      <c r="F124" s="247" t="s">
        <v>500</v>
      </c>
      <c r="G124" s="259">
        <v>200</v>
      </c>
      <c r="H124" s="34"/>
      <c r="I124" s="102"/>
      <c r="J124" s="13"/>
      <c r="K124" s="9"/>
      <c r="L124" s="9"/>
      <c r="M124" s="180"/>
      <c r="N124" s="107"/>
      <c r="O124" s="107"/>
      <c r="P124" s="9"/>
      <c r="Q124" s="9"/>
      <c r="R124" s="9"/>
      <c r="S124" s="105"/>
      <c r="T124" s="107"/>
      <c r="U124" s="107"/>
      <c r="V124" s="107"/>
      <c r="W124" s="112"/>
      <c r="X124" s="114"/>
      <c r="Y124" s="391"/>
      <c r="Z124" s="107"/>
      <c r="AA124" s="107"/>
      <c r="AB124" s="107"/>
      <c r="AC124" s="107"/>
      <c r="AD124" s="107"/>
      <c r="AE124" s="107"/>
      <c r="AF124" s="107"/>
      <c r="AG124" s="107"/>
      <c r="AH124" s="120"/>
      <c r="AI124" s="102"/>
      <c r="AJ124" s="101"/>
      <c r="AK124" s="102"/>
      <c r="AL124" s="102"/>
      <c r="AM124" s="108"/>
      <c r="AN124" s="108"/>
      <c r="AO124" s="400"/>
      <c r="AP124" s="400"/>
      <c r="AQ124" s="102"/>
      <c r="AR124" s="102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</row>
    <row r="125" spans="1:87" ht="15.75" customHeight="1" thickBot="1">
      <c r="A125" s="251" t="s">
        <v>460</v>
      </c>
      <c r="B125" s="255" t="s">
        <v>310</v>
      </c>
      <c r="C125" s="258">
        <v>100</v>
      </c>
      <c r="D125" s="164"/>
      <c r="E125" s="270" t="s">
        <v>9</v>
      </c>
      <c r="F125" s="173" t="s">
        <v>10</v>
      </c>
      <c r="G125" s="376">
        <v>40</v>
      </c>
      <c r="H125" s="9"/>
      <c r="I125" s="102"/>
      <c r="J125" s="9"/>
      <c r="K125" s="9"/>
      <c r="L125" s="9"/>
      <c r="M125" s="106"/>
      <c r="N125" s="107"/>
      <c r="O125" s="215"/>
      <c r="P125" s="9"/>
      <c r="Q125" s="9"/>
      <c r="R125" s="9"/>
      <c r="S125" s="102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2"/>
      <c r="AJ125" s="101"/>
      <c r="AK125" s="102"/>
      <c r="AL125" s="102"/>
      <c r="AM125" s="108"/>
      <c r="AN125" s="401"/>
      <c r="AO125" s="400"/>
      <c r="AP125" s="400"/>
      <c r="AQ125" s="102"/>
      <c r="AR125" s="102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</row>
    <row r="126" spans="1:87" ht="16.5" customHeight="1" thickBot="1">
      <c r="A126" s="361"/>
      <c r="B126" s="169" t="s">
        <v>123</v>
      </c>
      <c r="C126" s="53"/>
      <c r="D126" s="102"/>
      <c r="E126" s="240" t="s">
        <v>9</v>
      </c>
      <c r="F126" s="247" t="s">
        <v>406</v>
      </c>
      <c r="G126" s="256">
        <v>30</v>
      </c>
      <c r="H126" s="34"/>
      <c r="I126" s="102"/>
      <c r="J126" s="13"/>
      <c r="K126" s="9"/>
      <c r="L126" s="9"/>
      <c r="M126" s="106"/>
      <c r="N126" s="107"/>
      <c r="O126" s="131"/>
      <c r="P126" s="9"/>
      <c r="Q126" s="9"/>
      <c r="R126" s="9"/>
      <c r="S126" s="102"/>
      <c r="T126" s="211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2"/>
      <c r="AJ126" s="101"/>
      <c r="AK126" s="102"/>
      <c r="AL126" s="102"/>
      <c r="AM126" s="108"/>
      <c r="AN126" s="108"/>
      <c r="AO126" s="400"/>
      <c r="AP126" s="400"/>
      <c r="AQ126" s="102"/>
      <c r="AR126" s="102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</row>
    <row r="127" spans="1:87" ht="15.75" customHeight="1">
      <c r="A127" s="1892" t="s">
        <v>644</v>
      </c>
      <c r="B127" s="247" t="s">
        <v>645</v>
      </c>
      <c r="C127" s="258">
        <v>60</v>
      </c>
      <c r="D127" s="102"/>
      <c r="E127" s="361"/>
      <c r="F127" s="169" t="s">
        <v>123</v>
      </c>
      <c r="G127" s="53"/>
      <c r="H127" s="90"/>
      <c r="I127" s="102"/>
      <c r="J127" s="9"/>
      <c r="K127" s="9"/>
      <c r="L127" s="9"/>
      <c r="M127" s="102"/>
      <c r="N127" s="107"/>
      <c r="O127" s="144"/>
      <c r="P127" s="9"/>
      <c r="Q127" s="9"/>
      <c r="R127" s="9"/>
      <c r="S127" s="102"/>
      <c r="T127" s="211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2"/>
      <c r="AJ127" s="105"/>
      <c r="AK127" s="102"/>
      <c r="AL127" s="102"/>
      <c r="AM127" s="108"/>
      <c r="AN127" s="108"/>
      <c r="AO127" s="400"/>
      <c r="AP127" s="400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</row>
    <row r="128" spans="1:87" ht="15" customHeight="1">
      <c r="A128" s="1893" t="s">
        <v>648</v>
      </c>
      <c r="B128" s="247" t="s">
        <v>647</v>
      </c>
      <c r="C128" s="373">
        <v>250</v>
      </c>
      <c r="D128" s="102"/>
      <c r="E128" s="1773" t="s">
        <v>681</v>
      </c>
      <c r="F128" s="272" t="s">
        <v>349</v>
      </c>
      <c r="G128" s="258">
        <v>60</v>
      </c>
      <c r="H128" s="32"/>
      <c r="I128" s="106"/>
      <c r="J128" s="97"/>
      <c r="K128" s="9"/>
      <c r="L128" s="9"/>
      <c r="M128" s="102"/>
      <c r="N128" s="107"/>
      <c r="O128" s="144"/>
      <c r="P128" s="9"/>
      <c r="Q128" s="9"/>
      <c r="R128" s="9"/>
      <c r="S128" s="102"/>
      <c r="T128" s="213"/>
      <c r="U128" s="107"/>
      <c r="V128" s="107"/>
      <c r="W128" s="107"/>
      <c r="X128" s="285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2"/>
      <c r="AJ128" s="101"/>
      <c r="AK128" s="102"/>
      <c r="AL128" s="102"/>
      <c r="AM128" s="108"/>
      <c r="AN128" s="108"/>
      <c r="AO128" s="400"/>
      <c r="AP128" s="400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</row>
    <row r="129" spans="1:87" ht="15" customHeight="1">
      <c r="A129" s="362" t="s">
        <v>639</v>
      </c>
      <c r="B129" s="2501" t="s">
        <v>901</v>
      </c>
      <c r="C129" s="258">
        <v>120</v>
      </c>
      <c r="D129" s="102"/>
      <c r="E129" s="413" t="s">
        <v>890</v>
      </c>
      <c r="F129" s="2473" t="s">
        <v>153</v>
      </c>
      <c r="G129" s="256">
        <v>250</v>
      </c>
      <c r="H129" s="2808"/>
      <c r="I129" s="102"/>
      <c r="J129" s="97"/>
      <c r="K129" s="9"/>
      <c r="L129" s="9"/>
      <c r="M129" s="115"/>
      <c r="N129" s="107"/>
      <c r="O129" s="144"/>
      <c r="P129" s="9"/>
      <c r="Q129" s="9"/>
      <c r="R129" s="9"/>
      <c r="S129" s="102"/>
      <c r="T129" s="107"/>
      <c r="U129" s="107"/>
      <c r="V129" s="107"/>
      <c r="W129" s="215"/>
      <c r="X129" s="196"/>
      <c r="Y129" s="286"/>
      <c r="Z129" s="215"/>
      <c r="AA129" s="196"/>
      <c r="AB129" s="286"/>
      <c r="AC129" s="107"/>
      <c r="AD129" s="107"/>
      <c r="AE129" s="107"/>
      <c r="AF129" s="107"/>
      <c r="AG129" s="107"/>
      <c r="AH129" s="99"/>
      <c r="AI129" s="102"/>
      <c r="AJ129" s="101"/>
      <c r="AK129" s="105"/>
      <c r="AL129" s="105"/>
      <c r="AM129" s="108"/>
      <c r="AN129" s="108"/>
      <c r="AO129" s="400"/>
      <c r="AP129" s="402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</row>
    <row r="130" spans="1:87" ht="12.75" customHeight="1">
      <c r="A130" s="238" t="s">
        <v>650</v>
      </c>
      <c r="B130" s="1852" t="s">
        <v>653</v>
      </c>
      <c r="C130" s="258">
        <v>180</v>
      </c>
      <c r="D130" s="102"/>
      <c r="E130" s="1931" t="s">
        <v>894</v>
      </c>
      <c r="F130" s="173" t="s">
        <v>674</v>
      </c>
      <c r="G130" s="1876">
        <v>100</v>
      </c>
      <c r="H130" s="34"/>
      <c r="I130" s="102"/>
      <c r="J130" s="13"/>
      <c r="K130" s="9"/>
      <c r="L130" s="9"/>
      <c r="M130" s="115"/>
      <c r="N130" s="107"/>
      <c r="O130" s="107"/>
      <c r="P130" s="9"/>
      <c r="Q130" s="9"/>
      <c r="R130" s="9"/>
      <c r="S130" s="102"/>
      <c r="T130" s="107"/>
      <c r="U130" s="107"/>
      <c r="V130" s="107"/>
      <c r="W130" s="102"/>
      <c r="X130" s="110"/>
      <c r="Y130" s="287"/>
      <c r="Z130" s="102"/>
      <c r="AA130" s="101"/>
      <c r="AB130" s="138"/>
      <c r="AC130" s="107"/>
      <c r="AD130" s="107"/>
      <c r="AE130" s="107"/>
      <c r="AF130" s="107"/>
      <c r="AG130" s="107"/>
      <c r="AH130" s="107"/>
      <c r="AI130" s="107"/>
      <c r="AJ130" s="115"/>
      <c r="AK130" s="102"/>
      <c r="AL130" s="102"/>
      <c r="AM130" s="102"/>
      <c r="AN130" s="102"/>
      <c r="AO130" s="107"/>
      <c r="AP130" s="107"/>
      <c r="AQ130" s="201"/>
      <c r="AR130" s="105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</row>
    <row r="131" spans="1:87" ht="17.25" customHeight="1">
      <c r="A131" s="2514" t="s">
        <v>907</v>
      </c>
      <c r="B131" s="272" t="s">
        <v>819</v>
      </c>
      <c r="C131" s="258">
        <v>200</v>
      </c>
      <c r="D131" s="102"/>
      <c r="E131" s="238" t="s">
        <v>666</v>
      </c>
      <c r="F131" s="1836" t="s">
        <v>667</v>
      </c>
      <c r="G131" s="378">
        <v>180</v>
      </c>
      <c r="H131" s="34"/>
      <c r="I131" s="102"/>
      <c r="J131" s="13"/>
      <c r="K131" s="9"/>
      <c r="L131" s="9"/>
      <c r="M131" s="102"/>
      <c r="N131" s="107"/>
      <c r="O131" s="197"/>
      <c r="P131" s="9"/>
      <c r="Q131" s="9"/>
      <c r="R131" s="9"/>
      <c r="S131" s="102"/>
      <c r="T131" s="107"/>
      <c r="U131" s="107"/>
      <c r="V131" s="107"/>
      <c r="W131" s="102"/>
      <c r="X131" s="101"/>
      <c r="Y131" s="144"/>
      <c r="Z131" s="102"/>
      <c r="AA131" s="106"/>
      <c r="AB131" s="131"/>
      <c r="AC131" s="107"/>
      <c r="AD131" s="107"/>
      <c r="AE131" s="107"/>
      <c r="AF131" s="107"/>
      <c r="AG131" s="107"/>
      <c r="AH131" s="107"/>
      <c r="AI131" s="107"/>
      <c r="AJ131" s="107"/>
      <c r="AK131" s="102"/>
      <c r="AL131" s="102"/>
      <c r="AM131" s="107"/>
      <c r="AN131" s="107"/>
      <c r="AO131" s="107"/>
      <c r="AP131" s="107"/>
      <c r="AQ131" s="105"/>
      <c r="AR131" s="403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</row>
    <row r="132" spans="1:87" ht="14.25" customHeight="1">
      <c r="A132" s="60"/>
      <c r="B132" s="2503" t="s">
        <v>820</v>
      </c>
      <c r="C132" s="70"/>
      <c r="D132" s="102"/>
      <c r="E132" s="2135" t="s">
        <v>369</v>
      </c>
      <c r="F132" s="233" t="s">
        <v>160</v>
      </c>
      <c r="G132" s="378">
        <v>200</v>
      </c>
      <c r="H132" s="9"/>
      <c r="I132" s="41"/>
      <c r="J132" s="9"/>
      <c r="K132" s="9"/>
      <c r="L132" s="9"/>
      <c r="M132" s="107"/>
      <c r="N132" s="107"/>
      <c r="O132" s="144"/>
      <c r="P132" s="9"/>
      <c r="Q132" s="9"/>
      <c r="R132" s="9"/>
      <c r="S132" s="102"/>
      <c r="T132" s="107"/>
      <c r="U132" s="107"/>
      <c r="V132" s="107"/>
      <c r="W132" s="102"/>
      <c r="X132" s="101"/>
      <c r="Y132" s="144"/>
      <c r="Z132" s="102"/>
      <c r="AA132" s="101"/>
      <c r="AB132" s="138"/>
      <c r="AC132" s="107"/>
      <c r="AD132" s="107"/>
      <c r="AE132" s="107"/>
      <c r="AF132" s="107"/>
      <c r="AG132" s="107"/>
      <c r="AH132" s="102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</row>
    <row r="133" spans="1:87" ht="15" customHeight="1">
      <c r="A133" s="682" t="s">
        <v>9</v>
      </c>
      <c r="B133" s="247" t="s">
        <v>10</v>
      </c>
      <c r="C133" s="256">
        <v>70</v>
      </c>
      <c r="D133" s="108"/>
      <c r="E133" s="238" t="s">
        <v>9</v>
      </c>
      <c r="F133" s="272" t="s">
        <v>10</v>
      </c>
      <c r="G133" s="258">
        <v>60</v>
      </c>
      <c r="H133" s="9"/>
      <c r="I133" s="41"/>
      <c r="J133" s="9"/>
      <c r="K133" s="9"/>
      <c r="L133" s="9"/>
      <c r="M133" s="159"/>
      <c r="N133" s="107"/>
      <c r="O133" s="138"/>
      <c r="P133" s="9"/>
      <c r="Q133" s="9"/>
      <c r="R133" s="9"/>
      <c r="S133" s="127"/>
      <c r="T133" s="107"/>
      <c r="U133" s="164"/>
      <c r="V133" s="107"/>
      <c r="W133" s="102"/>
      <c r="X133" s="101"/>
      <c r="Y133" s="138"/>
      <c r="Z133" s="102"/>
      <c r="AA133" s="101"/>
      <c r="AB133" s="144"/>
      <c r="AC133" s="107"/>
      <c r="AD133" s="107"/>
      <c r="AE133" s="107"/>
      <c r="AF133" s="108"/>
      <c r="AG133" s="102"/>
      <c r="AH133" s="102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</row>
    <row r="134" spans="1:87" ht="16.5" customHeight="1" thickBot="1">
      <c r="A134" s="682" t="s">
        <v>9</v>
      </c>
      <c r="B134" s="247" t="s">
        <v>406</v>
      </c>
      <c r="C134" s="341">
        <v>40</v>
      </c>
      <c r="D134" s="102"/>
      <c r="E134" s="240" t="s">
        <v>9</v>
      </c>
      <c r="F134" s="247" t="s">
        <v>406</v>
      </c>
      <c r="G134" s="256">
        <v>40</v>
      </c>
      <c r="H134" s="1771"/>
      <c r="I134" s="41"/>
      <c r="J134" s="1770"/>
      <c r="K134" s="9"/>
      <c r="L134" s="9"/>
      <c r="M134" s="102"/>
      <c r="N134" s="107"/>
      <c r="O134" s="144"/>
      <c r="P134" s="9"/>
      <c r="Q134" s="9"/>
      <c r="R134" s="9"/>
      <c r="S134" s="102"/>
      <c r="T134" s="107"/>
      <c r="U134" s="102"/>
      <c r="V134" s="107"/>
      <c r="W134" s="107"/>
      <c r="X134" s="107"/>
      <c r="Y134" s="107"/>
      <c r="Z134" s="102"/>
      <c r="AA134" s="101"/>
      <c r="AB134" s="144"/>
      <c r="AC134" s="107"/>
      <c r="AD134" s="107"/>
      <c r="AE134" s="107"/>
      <c r="AF134" s="108"/>
      <c r="AG134" s="102"/>
      <c r="AH134" s="102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</row>
    <row r="135" spans="1:87" ht="16.5" customHeight="1" thickBot="1">
      <c r="A135" s="630"/>
      <c r="B135" s="360" t="s">
        <v>238</v>
      </c>
      <c r="C135" s="738"/>
      <c r="D135" s="105"/>
      <c r="E135" s="2061" t="s">
        <v>700</v>
      </c>
      <c r="F135" s="255" t="s">
        <v>464</v>
      </c>
      <c r="G135" s="258">
        <v>120</v>
      </c>
      <c r="H135" s="90"/>
      <c r="I135" s="175"/>
      <c r="J135" s="9"/>
      <c r="K135" s="9"/>
      <c r="L135" s="9"/>
      <c r="M135" s="126"/>
      <c r="N135" s="107"/>
      <c r="O135" s="141"/>
      <c r="P135" s="9"/>
      <c r="Q135" s="9"/>
      <c r="R135" s="9"/>
      <c r="S135" s="107"/>
      <c r="T135" s="107"/>
      <c r="U135" s="216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8"/>
      <c r="AG135" s="102"/>
      <c r="AH135" s="102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</row>
    <row r="136" spans="1:87" ht="15.75" customHeight="1">
      <c r="A136" s="191" t="s">
        <v>544</v>
      </c>
      <c r="B136" s="247" t="s">
        <v>122</v>
      </c>
      <c r="C136" s="232">
        <v>200</v>
      </c>
      <c r="D136" s="102"/>
      <c r="E136" s="630"/>
      <c r="F136" s="360" t="s">
        <v>238</v>
      </c>
      <c r="G136" s="738"/>
      <c r="H136" s="54"/>
      <c r="I136" s="102"/>
      <c r="J136" s="13"/>
      <c r="K136" s="9"/>
      <c r="L136" s="9"/>
      <c r="M136" s="107"/>
      <c r="N136" s="107"/>
      <c r="O136" s="144"/>
      <c r="P136" s="9"/>
      <c r="Q136" s="9"/>
      <c r="R136" s="9"/>
      <c r="S136" s="107"/>
      <c r="T136" s="107"/>
      <c r="U136" s="164"/>
      <c r="V136" s="385"/>
      <c r="W136" s="214"/>
      <c r="X136" s="131"/>
      <c r="Y136" s="107"/>
      <c r="Z136" s="216"/>
      <c r="AA136" s="107"/>
      <c r="AB136" s="107"/>
      <c r="AC136" s="107"/>
      <c r="AD136" s="107"/>
      <c r="AE136" s="107"/>
      <c r="AF136" s="107"/>
      <c r="AG136" s="107"/>
      <c r="AH136" s="102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</row>
    <row r="137" spans="1:87" ht="13.5" customHeight="1">
      <c r="A137" s="165" t="s">
        <v>433</v>
      </c>
      <c r="B137" s="1962" t="s">
        <v>818</v>
      </c>
      <c r="C137" s="736" t="s">
        <v>954</v>
      </c>
      <c r="D137" s="107"/>
      <c r="E137" s="238" t="s">
        <v>712</v>
      </c>
      <c r="F137" s="233" t="s">
        <v>239</v>
      </c>
      <c r="G137" s="378">
        <v>200</v>
      </c>
      <c r="H137" s="90"/>
      <c r="I137" s="126"/>
      <c r="J137" s="13"/>
      <c r="K137" s="9"/>
      <c r="L137" s="9"/>
      <c r="M137" s="180"/>
      <c r="N137" s="107"/>
      <c r="O137" s="144"/>
      <c r="P137" s="9"/>
      <c r="Q137" s="9"/>
      <c r="R137" s="9"/>
      <c r="S137" s="107"/>
      <c r="T137" s="107"/>
      <c r="U137" s="134"/>
      <c r="V137" s="102"/>
      <c r="W137" s="101"/>
      <c r="X137" s="144"/>
      <c r="Y137" s="107"/>
      <c r="Z137" s="215"/>
      <c r="AA137" s="196"/>
      <c r="AB137" s="197"/>
      <c r="AC137" s="107"/>
      <c r="AD137" s="119"/>
      <c r="AE137" s="118"/>
      <c r="AF137" s="101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</row>
    <row r="138" spans="1:87" ht="17.25" customHeight="1" thickBot="1">
      <c r="A138" s="2650" t="s">
        <v>9</v>
      </c>
      <c r="B138" s="2150" t="s">
        <v>406</v>
      </c>
      <c r="C138" s="2660">
        <v>30</v>
      </c>
      <c r="D138" s="107"/>
      <c r="E138" s="165" t="s">
        <v>713</v>
      </c>
      <c r="F138" s="272" t="s">
        <v>282</v>
      </c>
      <c r="G138" s="172" t="s">
        <v>936</v>
      </c>
      <c r="H138" s="9"/>
      <c r="I138" s="175"/>
      <c r="J138" s="9"/>
      <c r="K138" s="9"/>
      <c r="L138" s="9"/>
      <c r="M138" s="114"/>
      <c r="N138" s="107"/>
      <c r="O138" s="144"/>
      <c r="P138" s="9"/>
      <c r="Q138" s="9"/>
      <c r="R138" s="9"/>
      <c r="S138" s="102"/>
      <c r="T138" s="101"/>
      <c r="U138" s="107"/>
      <c r="V138" s="105"/>
      <c r="W138" s="106"/>
      <c r="X138" s="131"/>
      <c r="Y138" s="107"/>
      <c r="Z138" s="102"/>
      <c r="AA138" s="114"/>
      <c r="AB138" s="141"/>
      <c r="AC138" s="116"/>
      <c r="AD138" s="107"/>
      <c r="AE138" s="107"/>
      <c r="AF138" s="102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</row>
    <row r="139" spans="1:87" ht="18" customHeight="1" thickBot="1">
      <c r="D139" s="107"/>
      <c r="E139" s="575"/>
      <c r="F139" s="935" t="s">
        <v>823</v>
      </c>
      <c r="G139" s="103"/>
      <c r="H139" s="54"/>
      <c r="I139" s="114"/>
      <c r="J139" s="562"/>
      <c r="K139" s="107"/>
      <c r="L139" s="9"/>
      <c r="M139" s="115"/>
      <c r="N139" s="107"/>
      <c r="O139" s="144"/>
      <c r="P139" s="9"/>
      <c r="Q139" s="9"/>
      <c r="R139" s="9"/>
      <c r="S139" s="107"/>
      <c r="T139" s="107"/>
      <c r="U139" s="107"/>
      <c r="V139" s="105"/>
      <c r="W139" s="124"/>
      <c r="X139" s="144"/>
      <c r="Y139" s="107"/>
      <c r="Z139" s="102"/>
      <c r="AA139" s="265"/>
      <c r="AB139" s="138"/>
      <c r="AC139" s="107"/>
      <c r="AD139" s="102"/>
      <c r="AE139" s="102"/>
      <c r="AF139" s="107"/>
      <c r="AG139" s="192"/>
      <c r="AH139" s="107"/>
      <c r="AI139" s="102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</row>
    <row r="140" spans="1:87" ht="18" customHeight="1" thickBot="1">
      <c r="A140" s="638" t="s">
        <v>277</v>
      </c>
      <c r="B140" s="67"/>
      <c r="C140" s="406"/>
      <c r="D140" s="107"/>
      <c r="E140" s="2650" t="s">
        <v>9</v>
      </c>
      <c r="F140" s="2150" t="s">
        <v>745</v>
      </c>
      <c r="G140" s="2601">
        <v>30</v>
      </c>
      <c r="H140" s="34"/>
      <c r="I140" s="545"/>
      <c r="J140" s="13"/>
      <c r="K140" s="107"/>
      <c r="L140" s="9"/>
      <c r="M140" s="102"/>
      <c r="N140" s="107"/>
      <c r="O140" s="107"/>
      <c r="P140" s="9"/>
      <c r="Q140" s="9"/>
      <c r="R140" s="9"/>
      <c r="S140" s="107"/>
      <c r="T140" s="107"/>
      <c r="U140" s="107"/>
      <c r="V140" s="105"/>
      <c r="W140" s="106"/>
      <c r="X140" s="142"/>
      <c r="Y140" s="107"/>
      <c r="Z140" s="102"/>
      <c r="AA140" s="101"/>
      <c r="AB140" s="131"/>
      <c r="AC140" s="107"/>
      <c r="AD140" s="107"/>
      <c r="AE140" s="107"/>
      <c r="AF140" s="105"/>
      <c r="AG140" s="192"/>
      <c r="AH140" s="107"/>
      <c r="AI140" s="102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</row>
    <row r="141" spans="1:87" ht="15" customHeight="1">
      <c r="A141" s="84"/>
      <c r="B141" s="169" t="s">
        <v>156</v>
      </c>
      <c r="C141" s="53"/>
      <c r="D141" s="215"/>
      <c r="E141" s="116"/>
      <c r="F141" s="102"/>
      <c r="G141" s="99"/>
      <c r="H141" s="34"/>
      <c r="I141" s="102"/>
      <c r="J141" s="97"/>
      <c r="K141" s="107"/>
      <c r="L141" s="9"/>
      <c r="M141" s="115"/>
      <c r="N141" s="107"/>
      <c r="O141" s="197"/>
      <c r="P141" s="9"/>
      <c r="Q141" s="9"/>
      <c r="R141" s="9"/>
      <c r="S141" s="107"/>
      <c r="T141" s="107"/>
      <c r="U141" s="107"/>
      <c r="V141" s="105"/>
      <c r="W141" s="106"/>
      <c r="X141" s="142"/>
      <c r="Y141" s="107"/>
      <c r="Z141" s="102"/>
      <c r="AA141" s="101"/>
      <c r="AB141" s="131"/>
      <c r="AC141" s="102"/>
      <c r="AD141" s="114"/>
      <c r="AE141" s="193"/>
      <c r="AF141" s="107"/>
      <c r="AG141" s="107"/>
      <c r="AH141" s="107"/>
      <c r="AI141" s="12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</row>
    <row r="142" spans="1:87" ht="15.75" customHeight="1">
      <c r="A142" s="1459" t="s">
        <v>362</v>
      </c>
      <c r="B142" s="261" t="s">
        <v>352</v>
      </c>
      <c r="C142" s="373">
        <v>60</v>
      </c>
      <c r="D142" s="108"/>
      <c r="E142" s="107"/>
      <c r="F142" s="102"/>
      <c r="G142" s="107"/>
      <c r="H142" s="34"/>
      <c r="I142" s="102"/>
      <c r="J142" s="97"/>
      <c r="K142" s="107"/>
      <c r="L142" s="9"/>
      <c r="M142" s="115"/>
      <c r="N142" s="107"/>
      <c r="O142" s="144"/>
      <c r="P142" s="9"/>
      <c r="Q142" s="9"/>
      <c r="R142" s="9"/>
      <c r="S142" s="107"/>
      <c r="T142" s="107"/>
      <c r="U142" s="107"/>
      <c r="V142" s="108"/>
      <c r="W142" s="109"/>
      <c r="X142" s="142"/>
      <c r="Y142" s="107"/>
      <c r="Z142" s="102"/>
      <c r="AA142" s="101"/>
      <c r="AB142" s="131"/>
      <c r="AC142" s="102"/>
      <c r="AD142" s="110"/>
      <c r="AE142" s="121"/>
      <c r="AF142" s="107"/>
      <c r="AG142" s="107"/>
      <c r="AH142" s="107"/>
      <c r="AI142" s="105"/>
      <c r="AJ142" s="106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</row>
    <row r="143" spans="1:87" ht="15.75" customHeight="1">
      <c r="A143" s="238" t="s">
        <v>897</v>
      </c>
      <c r="B143" s="2517" t="s">
        <v>472</v>
      </c>
      <c r="C143" s="275">
        <v>235</v>
      </c>
      <c r="D143" s="108"/>
      <c r="E143" s="116"/>
      <c r="F143" s="102"/>
      <c r="G143" s="99"/>
      <c r="H143" s="34"/>
      <c r="I143" s="102"/>
      <c r="J143" s="13"/>
      <c r="K143" s="107"/>
      <c r="L143" s="9"/>
      <c r="M143" s="115"/>
      <c r="N143" s="107"/>
      <c r="O143" s="144"/>
      <c r="P143" s="9"/>
      <c r="Q143" s="9"/>
      <c r="R143" s="9"/>
      <c r="S143" s="107"/>
      <c r="T143" s="107"/>
      <c r="U143" s="107"/>
      <c r="V143" s="105"/>
      <c r="W143" s="106"/>
      <c r="X143" s="142"/>
      <c r="Y143" s="107"/>
      <c r="Z143" s="102"/>
      <c r="AA143" s="116"/>
      <c r="AB143" s="144"/>
      <c r="AC143" s="107"/>
      <c r="AD143" s="107"/>
      <c r="AE143" s="107"/>
      <c r="AF143" s="107"/>
      <c r="AG143" s="107"/>
      <c r="AH143" s="106"/>
      <c r="AI143" s="105"/>
      <c r="AJ143" s="105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</row>
    <row r="144" spans="1:87" ht="18" customHeight="1">
      <c r="A144" s="240" t="s">
        <v>441</v>
      </c>
      <c r="B144" s="247" t="s">
        <v>122</v>
      </c>
      <c r="C144" s="259">
        <v>200</v>
      </c>
      <c r="D144" s="108"/>
      <c r="E144" s="2527"/>
      <c r="F144" s="115"/>
      <c r="G144" s="2677"/>
      <c r="H144" s="9"/>
      <c r="I144" s="41"/>
      <c r="J144" s="9"/>
      <c r="K144" s="107"/>
      <c r="L144" s="9"/>
      <c r="M144" s="180"/>
      <c r="N144" s="107"/>
      <c r="O144" s="144"/>
      <c r="P144" s="9"/>
      <c r="Q144" s="41"/>
      <c r="R144" s="9"/>
      <c r="S144" s="107"/>
      <c r="T144" s="107"/>
      <c r="U144" s="102"/>
      <c r="V144" s="102"/>
      <c r="W144" s="101"/>
      <c r="X144" s="144"/>
      <c r="Y144" s="107"/>
      <c r="Z144" s="102"/>
      <c r="AA144" s="101"/>
      <c r="AB144" s="131"/>
      <c r="AC144" s="107"/>
      <c r="AD144" s="107"/>
      <c r="AE144" s="107"/>
      <c r="AF144" s="107"/>
      <c r="AG144" s="107"/>
      <c r="AH144" s="218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</row>
    <row r="145" spans="1:87" ht="15" customHeight="1">
      <c r="A145" s="240" t="s">
        <v>9</v>
      </c>
      <c r="B145" s="247" t="s">
        <v>10</v>
      </c>
      <c r="C145" s="259">
        <v>60</v>
      </c>
      <c r="D145" s="108"/>
      <c r="E145" s="553"/>
      <c r="F145" s="115"/>
      <c r="G145" s="9"/>
      <c r="H145" s="9"/>
      <c r="I145" s="41"/>
      <c r="J145" s="9"/>
      <c r="K145" s="9"/>
      <c r="L145" s="9"/>
      <c r="M145" s="102"/>
      <c r="N145" s="107"/>
      <c r="O145" s="144"/>
      <c r="P145" s="9"/>
      <c r="Q145" s="41"/>
      <c r="R145" s="9"/>
      <c r="S145" s="107"/>
      <c r="T145" s="107"/>
      <c r="U145" s="107"/>
      <c r="V145" s="116"/>
      <c r="W145" s="102"/>
      <c r="X145" s="99"/>
      <c r="Y145" s="107"/>
      <c r="Z145" s="102"/>
      <c r="AA145" s="101"/>
      <c r="AB145" s="131"/>
      <c r="AC145" s="107"/>
      <c r="AD145" s="107"/>
      <c r="AE145" s="107"/>
      <c r="AF145" s="107"/>
      <c r="AG145" s="107"/>
      <c r="AH145" s="106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</row>
    <row r="146" spans="1:87" ht="15.75" customHeight="1" thickBot="1">
      <c r="A146" s="238" t="s">
        <v>9</v>
      </c>
      <c r="B146" s="272" t="s">
        <v>406</v>
      </c>
      <c r="C146" s="258">
        <v>40</v>
      </c>
      <c r="D146" s="108"/>
      <c r="E146" s="9"/>
      <c r="F146" s="9"/>
      <c r="G146" s="9"/>
      <c r="H146" s="1771"/>
      <c r="I146" s="41"/>
      <c r="J146" s="1770"/>
      <c r="K146" s="9"/>
      <c r="L146" s="9"/>
      <c r="M146" s="102"/>
      <c r="N146" s="107"/>
      <c r="O146" s="144"/>
      <c r="P146" s="9"/>
      <c r="Q146" s="41"/>
      <c r="R146" s="9"/>
      <c r="S146" s="99"/>
      <c r="T146" s="107"/>
      <c r="U146" s="164"/>
      <c r="V146" s="127"/>
      <c r="W146" s="107"/>
      <c r="X146" s="107"/>
      <c r="Y146" s="107"/>
      <c r="Z146" s="102"/>
      <c r="AA146" s="109"/>
      <c r="AB146" s="142"/>
      <c r="AC146" s="102"/>
      <c r="AD146" s="101"/>
      <c r="AE146" s="138"/>
      <c r="AF146" s="107"/>
      <c r="AG146" s="107"/>
      <c r="AH146" s="106"/>
      <c r="AI146" s="107"/>
      <c r="AJ146" s="107"/>
      <c r="AK146" s="105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</row>
    <row r="147" spans="1:87" ht="14.25" customHeight="1">
      <c r="A147" s="361"/>
      <c r="B147" s="169" t="s">
        <v>123</v>
      </c>
      <c r="C147" s="53"/>
      <c r="D147" s="107"/>
      <c r="E147" s="9"/>
      <c r="F147" s="9"/>
      <c r="G147" s="9"/>
      <c r="H147" s="90"/>
      <c r="I147" s="175"/>
      <c r="J147" s="9"/>
      <c r="K147" s="9"/>
      <c r="L147" s="9"/>
      <c r="M147" s="115"/>
      <c r="N147" s="107"/>
      <c r="O147" s="107"/>
      <c r="P147" s="9"/>
      <c r="Q147" s="9"/>
      <c r="R147" s="9"/>
      <c r="S147" s="105"/>
      <c r="T147" s="107"/>
      <c r="U147" s="107"/>
      <c r="V147" s="102"/>
      <c r="W147" s="101"/>
      <c r="X147" s="144"/>
      <c r="Y147" s="107"/>
      <c r="Z147" s="107"/>
      <c r="AA147" s="107"/>
      <c r="AB147" s="107"/>
      <c r="AC147" s="102"/>
      <c r="AD147" s="101"/>
      <c r="AE147" s="138"/>
      <c r="AF147" s="107"/>
      <c r="AG147" s="107"/>
      <c r="AH147" s="121"/>
      <c r="AI147" s="107"/>
      <c r="AJ147" s="107"/>
      <c r="AK147" s="107"/>
      <c r="AL147" s="196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</row>
    <row r="148" spans="1:87" ht="15.75" customHeight="1">
      <c r="A148" s="1459" t="s">
        <v>577</v>
      </c>
      <c r="B148" s="247" t="s">
        <v>578</v>
      </c>
      <c r="C148" s="256">
        <v>60</v>
      </c>
      <c r="D148" s="550"/>
      <c r="E148" s="9"/>
      <c r="F148" s="9"/>
      <c r="G148" s="9"/>
      <c r="H148" s="54"/>
      <c r="I148" s="102"/>
      <c r="J148" s="13"/>
      <c r="K148" s="9"/>
      <c r="L148" s="9"/>
      <c r="M148" s="115"/>
      <c r="N148" s="107"/>
      <c r="O148" s="107"/>
      <c r="P148" s="9"/>
      <c r="Q148" s="9"/>
      <c r="R148" s="9"/>
      <c r="S148" s="105"/>
      <c r="T148" s="107"/>
      <c r="U148" s="107"/>
      <c r="V148" s="102"/>
      <c r="W148" s="101"/>
      <c r="X148" s="144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18"/>
      <c r="AL148" s="105"/>
      <c r="AM148" s="105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</row>
    <row r="149" spans="1:87" ht="18" customHeight="1">
      <c r="A149" s="1859" t="s">
        <v>659</v>
      </c>
      <c r="B149" s="499" t="s">
        <v>827</v>
      </c>
      <c r="C149" s="387">
        <v>250</v>
      </c>
      <c r="D149" s="215"/>
      <c r="E149" s="9"/>
      <c r="F149" s="9"/>
      <c r="G149" s="9"/>
      <c r="H149" s="2810"/>
      <c r="I149" s="102"/>
      <c r="J149" s="97"/>
      <c r="K149" s="9"/>
      <c r="L149" s="9"/>
      <c r="M149" s="115"/>
      <c r="N149" s="107"/>
      <c r="O149" s="107"/>
      <c r="P149" s="9"/>
      <c r="Q149" s="9"/>
      <c r="R149" s="9"/>
      <c r="S149" s="105"/>
      <c r="T149" s="107"/>
      <c r="U149" s="107"/>
      <c r="V149" s="102"/>
      <c r="W149" s="101"/>
      <c r="X149" s="144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2"/>
      <c r="AI149" s="102"/>
      <c r="AJ149" s="102"/>
      <c r="AK149" s="102"/>
      <c r="AL149" s="102"/>
      <c r="AM149" s="102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</row>
    <row r="150" spans="1:87" ht="16.5" customHeight="1">
      <c r="A150" s="240" t="s">
        <v>665</v>
      </c>
      <c r="B150" s="2501" t="s">
        <v>664</v>
      </c>
      <c r="C150" s="275">
        <v>120</v>
      </c>
      <c r="D150" s="102"/>
      <c r="E150" s="9"/>
      <c r="F150" s="9"/>
      <c r="G150" s="9"/>
      <c r="H150" s="90"/>
      <c r="I150" s="114"/>
      <c r="J150" s="9"/>
      <c r="K150" s="9"/>
      <c r="L150" s="9"/>
      <c r="M150" s="115"/>
      <c r="N150" s="107"/>
      <c r="O150" s="107"/>
      <c r="P150" s="9"/>
      <c r="Q150" s="9"/>
      <c r="R150" s="9"/>
      <c r="S150" s="102"/>
      <c r="T150" s="107"/>
      <c r="U150" s="107"/>
      <c r="V150" s="102"/>
      <c r="W150" s="101"/>
      <c r="X150" s="144"/>
      <c r="Y150" s="107"/>
      <c r="Z150" s="107"/>
      <c r="AA150" s="107"/>
      <c r="AB150" s="107"/>
      <c r="AC150" s="102"/>
      <c r="AD150" s="265"/>
      <c r="AE150" s="138"/>
      <c r="AF150" s="107"/>
      <c r="AG150" s="107"/>
      <c r="AH150" s="102"/>
      <c r="AI150" s="102"/>
      <c r="AJ150" s="102"/>
      <c r="AK150" s="102"/>
      <c r="AL150" s="105"/>
      <c r="AM150" s="106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</row>
    <row r="151" spans="1:87" ht="15" customHeight="1">
      <c r="A151" s="238" t="s">
        <v>592</v>
      </c>
      <c r="B151" s="2523" t="s">
        <v>660</v>
      </c>
      <c r="C151" s="378">
        <v>180</v>
      </c>
      <c r="D151" s="102"/>
      <c r="E151" s="9"/>
      <c r="F151" s="9"/>
      <c r="G151" s="9"/>
      <c r="H151" s="34"/>
      <c r="I151" s="2104"/>
      <c r="J151" s="13"/>
      <c r="K151" s="9"/>
      <c r="L151" s="9"/>
      <c r="M151" s="102"/>
      <c r="N151" s="107"/>
      <c r="O151" s="107"/>
      <c r="P151" s="9"/>
      <c r="Q151" s="41"/>
      <c r="R151" s="9"/>
      <c r="S151" s="102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8"/>
      <c r="AI151" s="108"/>
      <c r="AJ151" s="102"/>
      <c r="AK151" s="102"/>
      <c r="AL151" s="102"/>
      <c r="AM151" s="101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</row>
    <row r="152" spans="1:87" ht="17.25" customHeight="1">
      <c r="A152" s="1806" t="s">
        <v>576</v>
      </c>
      <c r="B152" s="233" t="s">
        <v>241</v>
      </c>
      <c r="C152" s="258">
        <v>200</v>
      </c>
      <c r="D152" s="102"/>
      <c r="E152" s="9"/>
      <c r="F152" s="9"/>
      <c r="G152" s="9"/>
      <c r="H152" s="34"/>
      <c r="I152" s="112"/>
      <c r="J152" s="97"/>
      <c r="K152" s="9"/>
      <c r="L152" s="9"/>
      <c r="M152" s="102"/>
      <c r="N152" s="107"/>
      <c r="O152" s="107"/>
      <c r="P152" s="9"/>
      <c r="Q152" s="41"/>
      <c r="R152" s="9"/>
      <c r="S152" s="102"/>
      <c r="T152" s="107"/>
      <c r="U152" s="107"/>
      <c r="V152" s="196"/>
      <c r="W152" s="286"/>
      <c r="X152" s="196"/>
      <c r="Y152" s="286"/>
      <c r="Z152" s="107"/>
      <c r="AA152" s="105"/>
      <c r="AB152" s="192"/>
      <c r="AC152" s="107"/>
      <c r="AD152" s="107"/>
      <c r="AE152" s="107"/>
      <c r="AF152" s="107"/>
      <c r="AG152" s="107"/>
      <c r="AH152" s="108"/>
      <c r="AI152" s="219"/>
      <c r="AJ152" s="107"/>
      <c r="AK152" s="107"/>
      <c r="AL152" s="102"/>
      <c r="AM152" s="101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</row>
    <row r="153" spans="1:87" ht="17.25" customHeight="1">
      <c r="A153" s="240" t="s">
        <v>9</v>
      </c>
      <c r="B153" s="247" t="s">
        <v>10</v>
      </c>
      <c r="C153" s="256">
        <v>70</v>
      </c>
      <c r="D153" s="102"/>
      <c r="E153" s="9"/>
      <c r="F153" s="9"/>
      <c r="G153" s="9"/>
      <c r="H153" s="2811"/>
      <c r="I153" s="102"/>
      <c r="J153" s="13"/>
      <c r="K153" s="9"/>
      <c r="L153" s="9"/>
      <c r="M153" s="102"/>
      <c r="N153" s="107"/>
      <c r="O153" s="107"/>
      <c r="P153" s="9"/>
      <c r="Q153" s="41"/>
      <c r="R153" s="9"/>
      <c r="S153" s="102"/>
      <c r="T153" s="107"/>
      <c r="U153" s="102"/>
      <c r="V153" s="101"/>
      <c r="W153" s="138"/>
      <c r="X153" s="393"/>
      <c r="Y153" s="391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2"/>
      <c r="AM153" s="101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</row>
    <row r="154" spans="1:87" ht="16.5" customHeight="1">
      <c r="A154" s="240" t="s">
        <v>9</v>
      </c>
      <c r="B154" s="247" t="s">
        <v>406</v>
      </c>
      <c r="C154" s="256">
        <v>40</v>
      </c>
      <c r="D154" s="102"/>
      <c r="E154" s="9"/>
      <c r="F154" s="9"/>
      <c r="G154" s="9"/>
      <c r="H154" s="9"/>
      <c r="I154" s="102"/>
      <c r="J154" s="9"/>
      <c r="K154" s="9"/>
      <c r="L154" s="9"/>
      <c r="M154" s="115"/>
      <c r="N154" s="107"/>
      <c r="O154" s="107"/>
      <c r="P154" s="9"/>
      <c r="Q154" s="41"/>
      <c r="R154" s="9"/>
      <c r="S154" s="102"/>
      <c r="T154" s="107"/>
      <c r="U154" s="102"/>
      <c r="V154" s="101"/>
      <c r="W154" s="138"/>
      <c r="X154" s="180"/>
      <c r="Y154" s="391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12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</row>
    <row r="155" spans="1:87" ht="13.5" customHeight="1" thickBot="1">
      <c r="A155" s="251" t="s">
        <v>461</v>
      </c>
      <c r="B155" s="233" t="s">
        <v>308</v>
      </c>
      <c r="C155" s="256">
        <v>100</v>
      </c>
      <c r="D155" s="102"/>
      <c r="E155" s="9"/>
      <c r="F155" s="9"/>
      <c r="G155" s="9"/>
      <c r="H155" s="34"/>
      <c r="I155" s="102"/>
      <c r="J155" s="13"/>
      <c r="K155" s="9"/>
      <c r="L155" s="9"/>
      <c r="M155" s="115"/>
      <c r="N155" s="107"/>
      <c r="O155" s="107"/>
      <c r="P155" s="9"/>
      <c r="Q155" s="41"/>
      <c r="R155" s="9"/>
      <c r="S155" s="102"/>
      <c r="T155" s="107"/>
      <c r="U155" s="102"/>
      <c r="V155" s="101"/>
      <c r="W155" s="138"/>
      <c r="X155" s="180"/>
      <c r="Y155" s="391"/>
      <c r="Z155" s="107"/>
      <c r="AA155" s="107"/>
      <c r="AB155" s="107"/>
      <c r="AC155" s="102"/>
      <c r="AD155" s="101"/>
      <c r="AE155" s="144"/>
      <c r="AF155" s="107"/>
      <c r="AG155" s="107"/>
      <c r="AH155" s="101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</row>
    <row r="156" spans="1:87" ht="16.5" customHeight="1">
      <c r="A156" s="623"/>
      <c r="B156" s="170" t="s">
        <v>238</v>
      </c>
      <c r="C156" s="1946"/>
      <c r="D156" s="102"/>
      <c r="E156" s="9"/>
      <c r="F156" s="9"/>
      <c r="G156" s="9"/>
      <c r="H156" s="34"/>
      <c r="I156" s="102"/>
      <c r="J156" s="13"/>
      <c r="K156" s="9"/>
      <c r="L156" s="9"/>
      <c r="M156" s="115"/>
      <c r="N156" s="107"/>
      <c r="O156" s="107"/>
      <c r="P156" s="9"/>
      <c r="Q156" s="41"/>
      <c r="R156" s="9"/>
      <c r="S156" s="102"/>
      <c r="T156" s="107"/>
      <c r="U156" s="102"/>
      <c r="V156" s="289"/>
      <c r="W156" s="290"/>
      <c r="X156" s="180"/>
      <c r="Y156" s="391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</row>
    <row r="157" spans="1:87" ht="14.25" customHeight="1">
      <c r="A157" s="2506" t="s">
        <v>906</v>
      </c>
      <c r="B157" s="1944" t="s">
        <v>718</v>
      </c>
      <c r="C157" s="1945">
        <v>200</v>
      </c>
      <c r="D157" s="108"/>
      <c r="E157" s="9"/>
      <c r="F157" s="9"/>
      <c r="G157" s="9"/>
      <c r="H157" s="32"/>
      <c r="I157" s="102"/>
      <c r="J157" s="13"/>
      <c r="K157" s="9"/>
      <c r="L157" s="9"/>
      <c r="M157" s="115"/>
      <c r="N157" s="107"/>
      <c r="O157" s="107"/>
      <c r="P157" s="9"/>
      <c r="Q157" s="41"/>
      <c r="R157" s="9"/>
      <c r="S157" s="102"/>
      <c r="T157" s="211"/>
      <c r="U157" s="102"/>
      <c r="V157" s="289"/>
      <c r="W157" s="290"/>
      <c r="X157" s="180"/>
      <c r="Y157" s="391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</row>
    <row r="158" spans="1:87" ht="17.25" customHeight="1">
      <c r="A158" s="1772" t="s">
        <v>863</v>
      </c>
      <c r="B158" s="272" t="s">
        <v>723</v>
      </c>
      <c r="C158" s="1939" t="s">
        <v>949</v>
      </c>
      <c r="D158" s="105"/>
      <c r="E158" s="9"/>
      <c r="F158" s="9"/>
      <c r="G158" s="9"/>
      <c r="H158" s="9"/>
      <c r="I158" s="41"/>
      <c r="J158" s="9"/>
      <c r="K158" s="9"/>
      <c r="L158" s="9"/>
      <c r="M158" s="115"/>
      <c r="N158" s="101"/>
      <c r="O158" s="107"/>
      <c r="P158" s="9"/>
      <c r="Q158" s="41"/>
      <c r="R158" s="9"/>
      <c r="S158" s="127"/>
      <c r="T158" s="107"/>
      <c r="U158" s="102"/>
      <c r="V158" s="265"/>
      <c r="W158" s="138"/>
      <c r="X158" s="180"/>
      <c r="Y158" s="391"/>
      <c r="Z158" s="107"/>
      <c r="AA158" s="107"/>
      <c r="AB158" s="107"/>
      <c r="AC158" s="102"/>
      <c r="AD158" s="109"/>
      <c r="AE158" s="142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</row>
    <row r="159" spans="1:87" ht="15" customHeight="1">
      <c r="A159" s="60"/>
      <c r="B159" s="2505" t="s">
        <v>726</v>
      </c>
      <c r="C159" s="70"/>
      <c r="D159" s="102"/>
      <c r="E159" s="9"/>
      <c r="F159" s="9"/>
      <c r="G159" s="9"/>
      <c r="H159" s="9"/>
      <c r="I159" s="41"/>
      <c r="J159" s="9"/>
      <c r="K159" s="9"/>
      <c r="L159" s="9"/>
      <c r="M159" s="115"/>
      <c r="N159" s="107"/>
      <c r="O159" s="107"/>
      <c r="P159" s="9"/>
      <c r="Q159" s="41"/>
      <c r="R159" s="9"/>
      <c r="S159" s="107"/>
      <c r="T159" s="107"/>
      <c r="U159" s="102"/>
      <c r="V159" s="101"/>
      <c r="W159" s="138"/>
      <c r="X159" s="180"/>
      <c r="Y159" s="391"/>
      <c r="Z159" s="107"/>
      <c r="AA159" s="107"/>
      <c r="AB159" s="107"/>
      <c r="AC159" s="102"/>
      <c r="AD159" s="109"/>
      <c r="AE159" s="142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</row>
    <row r="160" spans="1:87" ht="12.75" customHeight="1" thickBot="1">
      <c r="A160" s="729" t="s">
        <v>9</v>
      </c>
      <c r="B160" s="2150" t="s">
        <v>406</v>
      </c>
      <c r="C160" s="374">
        <v>30</v>
      </c>
      <c r="D160" s="108"/>
      <c r="E160" s="9"/>
      <c r="F160" s="9"/>
      <c r="G160" s="9"/>
      <c r="H160" s="9"/>
      <c r="I160" s="41"/>
      <c r="J160" s="9"/>
      <c r="K160" s="9"/>
      <c r="L160" s="9"/>
      <c r="M160" s="115"/>
      <c r="N160" s="107"/>
      <c r="O160" s="107"/>
      <c r="P160" s="9"/>
      <c r="Q160" s="41"/>
      <c r="R160" s="9"/>
      <c r="S160" s="107"/>
      <c r="T160" s="107"/>
      <c r="U160" s="105"/>
      <c r="V160" s="101"/>
      <c r="W160" s="131"/>
      <c r="X160" s="180"/>
      <c r="Y160" s="391"/>
      <c r="Z160" s="107"/>
      <c r="AA160" s="107"/>
      <c r="AB160" s="107"/>
      <c r="AC160" s="107"/>
      <c r="AD160" s="107"/>
      <c r="AE160" s="102"/>
      <c r="AF160" s="101"/>
      <c r="AG160" s="102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</row>
    <row r="161" spans="6:87" ht="12.75" customHeight="1">
      <c r="H161" s="9"/>
      <c r="I161" s="41"/>
      <c r="J161" s="9"/>
      <c r="K161" s="9"/>
      <c r="L161" s="9"/>
      <c r="M161" s="115"/>
      <c r="N161" s="107"/>
      <c r="O161" s="107"/>
      <c r="P161" s="9"/>
      <c r="Q161" s="41"/>
      <c r="R161" s="9"/>
      <c r="S161" s="107"/>
      <c r="T161" s="107"/>
      <c r="U161" s="102"/>
      <c r="V161" s="101"/>
      <c r="W161" s="144"/>
      <c r="X161" s="393"/>
      <c r="Y161" s="391"/>
      <c r="Z161" s="107"/>
      <c r="AA161" s="107"/>
      <c r="AB161" s="107"/>
      <c r="AC161" s="182"/>
      <c r="AD161" s="107"/>
      <c r="AE161" s="107"/>
      <c r="AF161" s="101"/>
      <c r="AG161" s="105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</row>
    <row r="162" spans="6:87" ht="15" customHeight="1">
      <c r="H162" s="9"/>
      <c r="I162" s="41"/>
      <c r="J162" s="9"/>
      <c r="K162" s="9"/>
      <c r="L162" s="9"/>
      <c r="M162" s="115"/>
      <c r="N162" s="107"/>
      <c r="O162" s="107"/>
      <c r="P162" s="9"/>
      <c r="Q162" s="41"/>
      <c r="R162" s="9"/>
      <c r="S162" s="107"/>
      <c r="T162" s="107"/>
      <c r="U162" s="102"/>
      <c r="V162" s="101"/>
      <c r="W162" s="144"/>
      <c r="X162" s="180"/>
      <c r="Y162" s="391"/>
      <c r="Z162" s="107"/>
      <c r="AA162" s="107"/>
      <c r="AB162" s="107"/>
      <c r="AC162" s="164"/>
      <c r="AD162" s="196"/>
      <c r="AE162" s="286"/>
      <c r="AF162" s="101"/>
      <c r="AG162" s="107"/>
      <c r="AH162" s="107"/>
      <c r="AI162" s="194"/>
      <c r="AJ162" s="194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</row>
    <row r="163" spans="6:87" ht="14.25" customHeight="1">
      <c r="H163" s="2066"/>
      <c r="I163" s="41"/>
      <c r="J163" s="9"/>
      <c r="K163" s="9"/>
      <c r="L163" s="9"/>
      <c r="M163" s="115"/>
      <c r="N163" s="107"/>
      <c r="O163" s="107"/>
      <c r="P163" s="9"/>
      <c r="Q163" s="41"/>
      <c r="R163" s="9"/>
      <c r="S163" s="102"/>
      <c r="T163" s="101"/>
      <c r="U163" s="102"/>
      <c r="V163" s="101"/>
      <c r="W163" s="144"/>
      <c r="X163" s="180"/>
      <c r="Y163" s="391"/>
      <c r="Z163" s="107"/>
      <c r="AA163" s="107"/>
      <c r="AB163" s="107"/>
      <c r="AC163" s="102"/>
      <c r="AD163" s="101"/>
      <c r="AE163" s="138"/>
      <c r="AF163" s="101"/>
      <c r="AG163" s="107"/>
      <c r="AH163" s="107"/>
      <c r="AI163" s="194"/>
      <c r="AJ163" s="194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</row>
    <row r="164" spans="6:87">
      <c r="F164" s="76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6:87">
      <c r="F165" s="76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6:87">
      <c r="F166" s="76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6:87">
      <c r="F167" s="76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6:87">
      <c r="F168" s="76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6:87">
      <c r="F169" s="76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6:87">
      <c r="F170" s="76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6:87">
      <c r="F171" s="76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6:87">
      <c r="F172" s="76"/>
      <c r="M172" s="9"/>
      <c r="N172" s="9"/>
      <c r="O172" s="9"/>
      <c r="P172" s="9"/>
      <c r="Q172" s="41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6:87">
      <c r="F173" s="76"/>
      <c r="M173" s="9"/>
      <c r="N173" s="9"/>
      <c r="O173" s="9"/>
      <c r="P173" s="9"/>
      <c r="Q173" s="41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6:87">
      <c r="F174" s="76"/>
      <c r="M174" s="9"/>
      <c r="N174" s="9"/>
      <c r="O174" s="9"/>
      <c r="P174" s="9"/>
      <c r="Q174" s="41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6:87">
      <c r="F175" s="76"/>
      <c r="M175" s="9"/>
      <c r="N175" s="9"/>
      <c r="O175" s="9"/>
      <c r="P175" s="9"/>
      <c r="Q175" s="41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6:87">
      <c r="F176" s="76"/>
      <c r="M176" s="9"/>
      <c r="N176" s="9"/>
      <c r="O176" s="9"/>
      <c r="P176" s="32"/>
      <c r="Q176" s="7"/>
      <c r="R176" s="9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5:58">
      <c r="E177" s="107"/>
      <c r="F177" s="115"/>
      <c r="G177" s="107"/>
      <c r="M177" s="9"/>
      <c r="N177" s="9"/>
      <c r="O177" s="9"/>
      <c r="P177" s="9"/>
      <c r="Q177" s="337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5:58">
      <c r="E178" s="107"/>
      <c r="F178" s="115"/>
      <c r="G178" s="107"/>
      <c r="M178" s="9"/>
      <c r="N178" s="9"/>
      <c r="O178" s="9"/>
      <c r="P178" s="9"/>
      <c r="Q178" s="41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5:58">
      <c r="E179" s="107"/>
      <c r="F179" s="115"/>
      <c r="G179" s="107"/>
      <c r="M179" s="9"/>
      <c r="N179" s="9"/>
      <c r="O179" s="9"/>
      <c r="P179" s="9"/>
      <c r="Q179" s="41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5:58">
      <c r="E180" s="107"/>
      <c r="F180" s="115"/>
      <c r="G180" s="107"/>
      <c r="M180" s="9"/>
      <c r="N180" s="9"/>
      <c r="O180" s="9"/>
      <c r="P180" s="9"/>
      <c r="Q180" s="41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5:58">
      <c r="F181" s="76"/>
      <c r="I181" s="76"/>
      <c r="M181" s="9"/>
      <c r="N181" s="9"/>
      <c r="O181" s="9"/>
      <c r="P181" s="9"/>
      <c r="Q181" s="41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5:58">
      <c r="F182" s="76"/>
      <c r="I182" s="76"/>
      <c r="M182" s="9"/>
      <c r="N182" s="9"/>
      <c r="O182" s="9"/>
      <c r="P182" s="9"/>
      <c r="Q182" s="41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5:58">
      <c r="F183" s="76"/>
      <c r="I183" s="76"/>
      <c r="M183" s="9"/>
      <c r="N183" s="9"/>
      <c r="O183" s="9"/>
      <c r="P183" s="9"/>
      <c r="Q183" s="41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5:58">
      <c r="F184" s="76"/>
      <c r="I184" s="76"/>
      <c r="M184" s="9"/>
      <c r="N184" s="9"/>
      <c r="O184" s="9"/>
      <c r="P184" s="9"/>
      <c r="Q184" s="41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5:58">
      <c r="F185" s="76"/>
      <c r="M185" s="9"/>
      <c r="N185" s="9"/>
      <c r="O185" s="9"/>
      <c r="P185" s="9"/>
      <c r="Q185" s="41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5:58">
      <c r="F186" s="76"/>
      <c r="M186" s="9"/>
      <c r="N186" s="9"/>
      <c r="O186" s="9"/>
      <c r="P186" s="9"/>
      <c r="Q186" s="41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5:58">
      <c r="F187" s="76"/>
      <c r="M187" s="9"/>
      <c r="N187" s="9"/>
      <c r="O187" s="9"/>
      <c r="P187" s="9"/>
      <c r="Q187" s="41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5:58">
      <c r="F188" s="76"/>
      <c r="M188" s="9"/>
      <c r="N188" s="9"/>
      <c r="O188" s="9"/>
      <c r="P188" s="9"/>
      <c r="Q188" s="41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5:58">
      <c r="F189" s="76"/>
      <c r="M189" s="9"/>
      <c r="N189" s="9"/>
      <c r="O189" s="9"/>
      <c r="P189" s="9"/>
      <c r="Q189" s="41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5:58">
      <c r="F190" s="76"/>
      <c r="M190" s="9"/>
      <c r="N190" s="9"/>
      <c r="O190" s="9"/>
      <c r="P190" s="9"/>
      <c r="Q190" s="41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5:58">
      <c r="F191" s="76"/>
      <c r="M191" s="9"/>
      <c r="N191" s="9"/>
      <c r="O191" s="9"/>
      <c r="P191" s="9"/>
      <c r="Q191" s="41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5:58">
      <c r="F192" s="76"/>
      <c r="M192" s="9"/>
      <c r="N192" s="9"/>
      <c r="O192" s="9"/>
      <c r="P192" s="9"/>
      <c r="Q192" s="41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6:58">
      <c r="F193" s="76"/>
      <c r="M193" s="9"/>
      <c r="N193" s="9"/>
      <c r="O193" s="9"/>
      <c r="P193" s="9"/>
      <c r="Q193" s="41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6:58">
      <c r="F194" s="76"/>
      <c r="M194" s="9"/>
      <c r="N194" s="9"/>
      <c r="O194" s="9"/>
      <c r="P194" s="9"/>
      <c r="Q194" s="41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6:58">
      <c r="F195" s="76"/>
      <c r="M195" s="9"/>
      <c r="N195" s="9"/>
      <c r="O195" s="9"/>
      <c r="P195" s="107"/>
      <c r="Q195" s="115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6:58">
      <c r="F196" s="76"/>
      <c r="M196" s="9"/>
      <c r="N196" s="9"/>
      <c r="O196" s="9"/>
      <c r="P196" s="121"/>
      <c r="Q196" s="115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6:58">
      <c r="F197" s="76"/>
      <c r="M197" s="9"/>
      <c r="N197" s="9"/>
      <c r="O197" s="9"/>
      <c r="P197" s="116"/>
      <c r="Q197" s="115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6:58">
      <c r="F198" s="76"/>
      <c r="M198" s="9"/>
      <c r="N198" s="9"/>
      <c r="O198" s="9"/>
      <c r="P198" s="116"/>
      <c r="Q198" s="102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6:58">
      <c r="F199" s="76"/>
      <c r="M199" s="9"/>
      <c r="N199" s="9"/>
      <c r="O199" s="9"/>
      <c r="P199" s="157"/>
      <c r="Q199" s="127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6:58">
      <c r="F200" s="76"/>
      <c r="M200" s="9"/>
      <c r="N200" s="9"/>
      <c r="O200" s="9"/>
      <c r="P200" s="107"/>
      <c r="Q200" s="180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6:58">
      <c r="F201" s="76"/>
      <c r="M201" s="9"/>
      <c r="N201" s="9"/>
      <c r="O201" s="9"/>
      <c r="P201" s="125"/>
      <c r="Q201" s="114"/>
      <c r="R201" s="114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6:58">
      <c r="F202" s="76"/>
      <c r="M202" s="9"/>
      <c r="N202" s="9"/>
      <c r="O202" s="9"/>
      <c r="P202" s="116"/>
      <c r="Q202" s="102"/>
      <c r="R202" s="101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6:58">
      <c r="F203" s="76"/>
      <c r="M203" s="9"/>
      <c r="N203" s="9"/>
      <c r="O203" s="9"/>
      <c r="P203" s="116"/>
      <c r="Q203" s="102"/>
      <c r="R203" s="101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6:58">
      <c r="F204" s="76"/>
      <c r="M204" s="9"/>
      <c r="N204" s="9"/>
      <c r="O204" s="9"/>
      <c r="P204" s="117"/>
      <c r="Q204" s="102"/>
      <c r="R204" s="101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6:58">
      <c r="F205" s="76"/>
      <c r="M205" s="9"/>
      <c r="N205" s="9"/>
      <c r="O205" s="9"/>
      <c r="P205" s="117"/>
      <c r="Q205" s="102"/>
      <c r="R205" s="101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6:58">
      <c r="F206" s="76"/>
      <c r="M206" s="9"/>
      <c r="N206" s="9"/>
      <c r="O206" s="9"/>
      <c r="P206" s="107"/>
      <c r="Q206" s="115"/>
      <c r="R206" s="107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6:58">
      <c r="F207" s="76"/>
      <c r="M207" s="9"/>
      <c r="N207" s="9"/>
      <c r="O207" s="9"/>
      <c r="P207" s="107"/>
      <c r="Q207" s="180"/>
      <c r="R207" s="10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6:58">
      <c r="F208" s="76"/>
      <c r="M208" s="9"/>
      <c r="N208" s="9"/>
      <c r="O208" s="9"/>
      <c r="P208" s="116"/>
      <c r="Q208" s="102"/>
      <c r="R208" s="98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5:58">
      <c r="F209" s="76"/>
      <c r="M209" s="9"/>
      <c r="N209" s="9"/>
      <c r="O209" s="9"/>
      <c r="P209" s="179"/>
      <c r="Q209" s="106"/>
      <c r="R209" s="98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5:58">
      <c r="F210" s="76"/>
      <c r="M210" s="9"/>
      <c r="N210" s="9"/>
      <c r="O210" s="9"/>
      <c r="P210" s="120"/>
      <c r="Q210" s="102"/>
      <c r="R210" s="9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5:58">
      <c r="F211" s="76"/>
      <c r="M211" s="9"/>
      <c r="N211" s="9"/>
      <c r="O211" s="9"/>
      <c r="P211" s="107"/>
      <c r="Q211" s="115"/>
      <c r="R211" s="107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5:58">
      <c r="F212" s="76"/>
      <c r="M212" s="9"/>
      <c r="N212" s="9"/>
      <c r="O212" s="9"/>
      <c r="P212" s="107"/>
      <c r="Q212" s="115"/>
      <c r="R212" s="107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5:58">
      <c r="E213" s="107"/>
      <c r="F213" s="115"/>
      <c r="G213" s="107"/>
      <c r="M213" s="9"/>
      <c r="N213" s="9"/>
      <c r="O213" s="9"/>
      <c r="P213" s="107"/>
      <c r="Q213" s="115"/>
      <c r="R213" s="107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5:58">
      <c r="E214" s="107"/>
      <c r="F214" s="115"/>
      <c r="G214" s="107"/>
      <c r="M214" s="9"/>
      <c r="N214" s="9"/>
      <c r="O214" s="9"/>
      <c r="P214" s="107"/>
      <c r="Q214" s="200"/>
      <c r="R214" s="107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5:58">
      <c r="E215" s="107"/>
      <c r="F215" s="115"/>
      <c r="G215" s="107"/>
      <c r="M215" s="9"/>
      <c r="N215" s="9"/>
      <c r="O215" s="9"/>
      <c r="P215" s="107"/>
      <c r="Q215" s="115"/>
      <c r="R215" s="107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5:58">
      <c r="E216" s="107"/>
      <c r="F216" s="115"/>
      <c r="G216" s="107"/>
      <c r="M216" s="9"/>
      <c r="N216" s="9"/>
      <c r="O216" s="9"/>
      <c r="P216" s="159"/>
      <c r="Q216" s="115"/>
      <c r="R216" s="107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5:58">
      <c r="E217" s="101"/>
      <c r="F217" s="144"/>
      <c r="G217" s="105"/>
      <c r="M217" s="9"/>
      <c r="N217" s="9"/>
      <c r="O217" s="9"/>
      <c r="P217" s="116"/>
      <c r="Q217" s="115"/>
      <c r="R217" s="101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5:58">
      <c r="E218" s="101"/>
      <c r="F218" s="144"/>
      <c r="G218" s="102"/>
      <c r="M218" s="9"/>
      <c r="N218" s="9"/>
      <c r="O218" s="9"/>
      <c r="P218" s="116"/>
      <c r="Q218" s="102"/>
      <c r="R218" s="101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5:58">
      <c r="E219" s="101"/>
      <c r="F219" s="144"/>
      <c r="G219" s="10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5:58">
      <c r="E220" s="101"/>
      <c r="F220" s="144"/>
      <c r="G220" s="108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5:58">
      <c r="E221" s="109"/>
      <c r="F221" s="142"/>
      <c r="G221" s="127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5:58">
      <c r="E222" s="109"/>
      <c r="F222" s="142"/>
      <c r="G222" s="164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5:58">
      <c r="E223" s="106"/>
      <c r="F223" s="131"/>
      <c r="G223" s="102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5:58">
      <c r="E224" s="107"/>
      <c r="F224" s="216"/>
      <c r="G224" s="107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5:58">
      <c r="E225" s="101"/>
      <c r="F225" s="144"/>
      <c r="G225" s="107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5:58">
      <c r="E226" s="124"/>
      <c r="F226" s="131"/>
      <c r="G226" s="107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5:58">
      <c r="E227" s="101"/>
      <c r="F227" s="144"/>
      <c r="G227" s="107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5:58">
      <c r="E228" s="106"/>
      <c r="F228" s="131"/>
      <c r="G228" s="107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5:58">
      <c r="E229" s="106"/>
      <c r="F229" s="131"/>
      <c r="G229" s="107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5:58">
      <c r="E230" s="107"/>
      <c r="F230" s="107"/>
      <c r="G230" s="107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5:58">
      <c r="E231" s="114"/>
      <c r="F231" s="141"/>
      <c r="G231" s="102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5:58">
      <c r="E232" s="283"/>
      <c r="F232" s="283"/>
      <c r="G232" s="10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5:58">
      <c r="E233" s="281"/>
      <c r="F233" s="107"/>
      <c r="G233" s="107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5:58">
      <c r="E234" s="107"/>
      <c r="F234" s="107"/>
      <c r="G234" s="107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5:58">
      <c r="E235" s="107"/>
      <c r="F235" s="107"/>
      <c r="G235" s="26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5:58">
      <c r="E236" s="107"/>
      <c r="F236" s="107"/>
      <c r="G236" s="164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5:58">
      <c r="E237" s="107"/>
      <c r="F237" s="107"/>
      <c r="G237" s="10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5:58">
      <c r="E238" s="107"/>
      <c r="F238" s="107"/>
      <c r="G238" s="26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5:58">
      <c r="E239" s="107"/>
      <c r="F239" s="107"/>
      <c r="G239" s="10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5:58">
      <c r="E240" s="107"/>
      <c r="F240" s="107"/>
      <c r="G240" s="10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5:58">
      <c r="E241" s="107"/>
      <c r="F241" s="107"/>
      <c r="G241" s="10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5:58">
      <c r="E242" s="107"/>
      <c r="F242" s="107"/>
      <c r="G242" s="26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5:58">
      <c r="E243" s="107"/>
      <c r="F243" s="107"/>
      <c r="G243" s="107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5:58">
      <c r="E244" s="107"/>
      <c r="F244" s="107"/>
      <c r="G244" s="107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5:58">
      <c r="E245" s="107"/>
      <c r="F245" s="107"/>
      <c r="G245" s="280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5:58">
      <c r="E246" s="107"/>
      <c r="F246" s="107"/>
      <c r="G246" s="164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5:58">
      <c r="E247" s="107"/>
      <c r="F247" s="107"/>
      <c r="G247" s="105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5:58">
      <c r="E248" s="107"/>
      <c r="F248" s="107"/>
      <c r="G248" s="107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5:58">
      <c r="E249" s="107"/>
      <c r="F249" s="107"/>
      <c r="G249" s="107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5:58">
      <c r="E250" s="107"/>
      <c r="F250" s="107"/>
      <c r="G250" s="107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5:58">
      <c r="E251" s="114"/>
      <c r="F251" s="141"/>
      <c r="G251" s="105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5:58">
      <c r="E252" s="114"/>
      <c r="F252" s="141"/>
      <c r="G252" s="105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5:58">
      <c r="E253" s="114"/>
      <c r="F253" s="141"/>
      <c r="G253" s="105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5:58">
      <c r="E254" s="114"/>
      <c r="F254" s="141"/>
      <c r="G254" s="146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5:58">
      <c r="E255" s="283"/>
      <c r="F255" s="107"/>
      <c r="G255" s="107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5:58" ht="15.6">
      <c r="E256" s="293"/>
      <c r="F256" s="107"/>
      <c r="G256" s="107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5:58">
      <c r="E257" s="107"/>
      <c r="F257" s="107"/>
      <c r="G257" s="107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5:58">
      <c r="E258" s="107"/>
      <c r="F258" s="107"/>
      <c r="G258" s="107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5:58">
      <c r="E259" s="107"/>
      <c r="F259" s="107"/>
      <c r="G259" s="107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5:58">
      <c r="E260" s="107"/>
      <c r="F260" s="107"/>
      <c r="G260" s="107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5:58">
      <c r="E261" s="107"/>
      <c r="F261" s="107"/>
      <c r="G261" s="107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5:58">
      <c r="E262" s="107"/>
      <c r="F262" s="107"/>
      <c r="G262" s="107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5:58">
      <c r="E263" s="107"/>
      <c r="F263" s="107"/>
      <c r="G263" s="107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5:58">
      <c r="E264" s="107"/>
      <c r="F264" s="107"/>
      <c r="G264" s="107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5:58">
      <c r="E265" s="107"/>
      <c r="F265" s="107"/>
      <c r="G265" s="107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5:58">
      <c r="E266" s="107"/>
      <c r="F266" s="107"/>
      <c r="G266" s="107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5:58">
      <c r="E267" s="107"/>
      <c r="F267" s="107"/>
      <c r="G267" s="107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5:58"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5:58"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5:58"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5:58"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5:58"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5:58"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5:58"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5:58"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5:58"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5:58"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</row>
    <row r="278" spans="5:58"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5:58"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5:58"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5:58"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5:58"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5:58"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5:58"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5:58"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5:58"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5:58"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5:58">
      <c r="E288" s="107"/>
      <c r="F288" s="107"/>
      <c r="G288" s="107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5:58">
      <c r="E289" s="107"/>
      <c r="F289" s="107"/>
      <c r="G289" s="107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5:58">
      <c r="E290" s="107"/>
      <c r="F290" s="107"/>
      <c r="G290" s="107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5:58">
      <c r="E291" s="107"/>
      <c r="F291" s="107"/>
      <c r="G291" s="107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5:58"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5:58"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5:58"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5:58"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5:58"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5:58"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5:58"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5:58"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5:58"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5:58"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5:58"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5:58"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5:58"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12:58"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12:58"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12:58"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12:58"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12:58"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12:58"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12:58"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12:58"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12:58"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2:58"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12:58"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12:58"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12:58"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12:58"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12:58"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2:58"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1:58"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1:58"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1:58"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1:58">
      <c r="E324" s="107"/>
      <c r="F324" s="107"/>
      <c r="G324" s="107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1:58">
      <c r="E325" s="107"/>
      <c r="F325" s="107"/>
      <c r="G325" s="107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1:58">
      <c r="E326" s="107"/>
      <c r="F326" s="107"/>
      <c r="G326" s="107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1:58">
      <c r="E327" s="107"/>
      <c r="F327" s="107"/>
      <c r="G327" s="107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1:58">
      <c r="A328" s="107"/>
      <c r="B328" s="115"/>
      <c r="C328" s="107"/>
      <c r="D328" s="107"/>
      <c r="E328" s="107"/>
      <c r="F328" s="107"/>
      <c r="G328" s="107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1:58">
      <c r="A329" s="107"/>
      <c r="B329" s="115"/>
      <c r="C329" s="107"/>
      <c r="D329" s="107"/>
      <c r="E329" s="107"/>
      <c r="F329" s="107"/>
      <c r="G329" s="107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1:58"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1:58"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1:58"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</row>
    <row r="333" spans="1:58"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1:58"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1:58"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58"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2:58"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2:58"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2:58"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</row>
    <row r="340" spans="12:58"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2:58"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2:58"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2:58"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2:58"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</row>
    <row r="345" spans="12:58"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</row>
    <row r="346" spans="12:58"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</row>
    <row r="347" spans="12:58"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</row>
    <row r="348" spans="12:58"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</row>
    <row r="349" spans="12:58"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</row>
    <row r="350" spans="12:58"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</row>
    <row r="351" spans="12:58"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</row>
    <row r="352" spans="12:58"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</row>
    <row r="353" spans="12:58"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</row>
    <row r="354" spans="12:58"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</row>
    <row r="355" spans="12:58"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</row>
    <row r="356" spans="12:58"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2:58"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</row>
    <row r="358" spans="12:58"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</row>
    <row r="359" spans="12:58"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</row>
    <row r="360" spans="12:58"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</row>
    <row r="361" spans="12:58"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</row>
    <row r="760" spans="8:10">
      <c r="H760" s="5"/>
      <c r="I760" s="5"/>
      <c r="J760" s="5"/>
    </row>
    <row r="761" spans="8:10">
      <c r="H761" s="5"/>
      <c r="I761" s="5"/>
      <c r="J761" s="5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2"/>
  <sheetViews>
    <sheetView view="pageBreakPreview" topLeftCell="A745" zoomScale="60" workbookViewId="0">
      <selection activeCell="A729" sqref="A729"/>
    </sheetView>
  </sheetViews>
  <sheetFormatPr defaultRowHeight="14.4"/>
  <cols>
    <col min="1" max="1" width="8.6640625" customWidth="1"/>
    <col min="2" max="2" width="33.44140625" customWidth="1"/>
    <col min="3" max="3" width="8.5546875" style="1" customWidth="1"/>
    <col min="4" max="4" width="6.109375" style="1" customWidth="1"/>
    <col min="5" max="5" width="7.109375" style="1" customWidth="1"/>
    <col min="6" max="6" width="9.109375" style="1" customWidth="1"/>
    <col min="7" max="7" width="9.5546875" style="1" customWidth="1"/>
    <col min="8" max="8" width="8.44140625" style="1" customWidth="1"/>
    <col min="9" max="9" width="8.109375" style="1" customWidth="1"/>
  </cols>
  <sheetData>
    <row r="1" spans="1:9" ht="7.5" customHeight="1"/>
    <row r="3" spans="1:9" ht="12.75" customHeight="1"/>
    <row r="6" spans="1:9">
      <c r="E6"/>
      <c r="F6" s="2" t="s">
        <v>155</v>
      </c>
      <c r="I6"/>
    </row>
    <row r="7" spans="1:9">
      <c r="E7" s="1" t="s">
        <v>1031</v>
      </c>
      <c r="F7"/>
      <c r="I7"/>
    </row>
    <row r="8" spans="1:9">
      <c r="E8"/>
      <c r="F8"/>
      <c r="G8"/>
      <c r="H8"/>
      <c r="I8"/>
    </row>
    <row r="9" spans="1:9">
      <c r="E9"/>
      <c r="F9"/>
      <c r="H9" s="10"/>
    </row>
    <row r="10" spans="1:9">
      <c r="E10"/>
      <c r="F10"/>
      <c r="G10"/>
      <c r="H10"/>
      <c r="I10"/>
    </row>
    <row r="11" spans="1:9">
      <c r="H11" s="2"/>
      <c r="I11" s="2"/>
    </row>
    <row r="12" spans="1:9">
      <c r="E12"/>
      <c r="F12"/>
      <c r="G12"/>
      <c r="H12" s="2"/>
      <c r="I12" s="2"/>
    </row>
    <row r="13" spans="1:9">
      <c r="H13"/>
      <c r="I13"/>
    </row>
    <row r="14" spans="1:9">
      <c r="A14" s="9"/>
      <c r="C14" s="14"/>
      <c r="D14" s="14"/>
      <c r="E14" s="14"/>
      <c r="F14" t="s">
        <v>1032</v>
      </c>
    </row>
    <row r="15" spans="1:9" ht="18.75" customHeight="1">
      <c r="C15"/>
      <c r="D15"/>
      <c r="E15"/>
      <c r="F15" s="300"/>
      <c r="G15" s="300"/>
      <c r="H15" s="300"/>
      <c r="I15" s="300"/>
    </row>
    <row r="16" spans="1:9" ht="16.5" customHeight="1">
      <c r="A16" s="78"/>
      <c r="B16" s="149"/>
      <c r="C16"/>
      <c r="D16"/>
      <c r="E16"/>
      <c r="F16"/>
      <c r="G16"/>
      <c r="H16"/>
      <c r="I16" s="299"/>
    </row>
    <row r="17" spans="1:9">
      <c r="A17" s="78"/>
      <c r="B17" s="149"/>
      <c r="C17" s="2"/>
      <c r="D17" s="300"/>
      <c r="E17" s="6"/>
      <c r="F17" s="6"/>
      <c r="G17" s="8"/>
      <c r="H17"/>
      <c r="I17" s="149"/>
    </row>
    <row r="18" spans="1:9">
      <c r="A18" s="78"/>
      <c r="B18" s="303"/>
      <c r="C18" s="2"/>
      <c r="D18" s="2"/>
      <c r="E18" s="8"/>
      <c r="F18"/>
      <c r="G18" s="8"/>
      <c r="H18"/>
      <c r="I18" s="149"/>
    </row>
    <row r="19" spans="1:9" ht="15.75" customHeight="1">
      <c r="A19" s="78"/>
      <c r="B19" s="10" t="s">
        <v>237</v>
      </c>
      <c r="E19" s="300"/>
      <c r="G19"/>
      <c r="H19" s="20"/>
      <c r="I19" s="20"/>
    </row>
    <row r="20" spans="1:9" ht="15.75" customHeight="1">
      <c r="A20" s="78"/>
      <c r="B20" s="149"/>
      <c r="C20"/>
      <c r="D20" s="303"/>
      <c r="E20"/>
      <c r="F20" s="300"/>
      <c r="G20" s="300"/>
      <c r="H20" s="300"/>
      <c r="I20" s="300"/>
    </row>
    <row r="21" spans="1:9" ht="20.25" customHeight="1">
      <c r="B21" s="11" t="s">
        <v>174</v>
      </c>
      <c r="C21" s="149"/>
      <c r="D21" s="2"/>
      <c r="E21" s="6"/>
      <c r="F21" s="6"/>
      <c r="G21" s="100"/>
      <c r="I21" s="148"/>
    </row>
    <row r="22" spans="1:9" ht="15.75" customHeight="1">
      <c r="A22" s="307"/>
      <c r="B22" s="78"/>
      <c r="D22"/>
      <c r="E22"/>
      <c r="F22" s="8"/>
      <c r="G22" s="8"/>
      <c r="H22"/>
      <c r="I22" s="148"/>
    </row>
    <row r="23" spans="1:9" ht="13.5" customHeight="1">
      <c r="A23" s="309"/>
      <c r="B23" s="2815" t="s">
        <v>243</v>
      </c>
      <c r="C23" s="2815"/>
      <c r="D23" s="2815"/>
      <c r="E23" s="2815"/>
      <c r="F23" s="2815"/>
      <c r="G23" s="2815"/>
      <c r="H23" s="2815"/>
    </row>
    <row r="24" spans="1:9" ht="13.5" customHeight="1">
      <c r="A24" s="311"/>
    </row>
    <row r="25" spans="1:9" ht="12.75" customHeight="1">
      <c r="B25" s="19" t="s">
        <v>175</v>
      </c>
      <c r="D25"/>
      <c r="F25" s="8"/>
      <c r="G25" s="2"/>
      <c r="H25"/>
      <c r="I25" s="148"/>
    </row>
    <row r="26" spans="1:9" ht="13.5" customHeight="1">
      <c r="A26" s="303"/>
      <c r="B26" s="310"/>
      <c r="C26" s="310"/>
      <c r="D26" s="148"/>
      <c r="E26" s="148"/>
      <c r="F26" s="148"/>
      <c r="G26" s="303"/>
      <c r="H26" s="78"/>
      <c r="I26" s="148"/>
    </row>
    <row r="27" spans="1:9" ht="15.75" customHeight="1">
      <c r="A27" s="312"/>
      <c r="B27" s="310"/>
      <c r="C27"/>
      <c r="D27"/>
      <c r="E27"/>
      <c r="F27"/>
      <c r="G27" s="312"/>
      <c r="H27" s="78"/>
      <c r="I27" s="148"/>
    </row>
    <row r="28" spans="1:9" ht="17.25" customHeight="1">
      <c r="B28" s="78"/>
      <c r="C28" s="100" t="s">
        <v>448</v>
      </c>
      <c r="E28"/>
      <c r="F28"/>
      <c r="G28" s="10" t="s">
        <v>445</v>
      </c>
    </row>
    <row r="29" spans="1:9" ht="13.5" customHeight="1">
      <c r="B29" s="78"/>
      <c r="C29" s="149"/>
      <c r="D29"/>
      <c r="E29"/>
      <c r="F29"/>
      <c r="G29"/>
      <c r="H29"/>
      <c r="I29"/>
    </row>
    <row r="30" spans="1:9" ht="15.75" customHeight="1">
      <c r="B30" s="76"/>
      <c r="C30"/>
      <c r="D30"/>
      <c r="E30"/>
      <c r="F30"/>
      <c r="G30"/>
      <c r="H30"/>
      <c r="I30" s="149"/>
    </row>
    <row r="31" spans="1:9" ht="15" customHeight="1">
      <c r="B31" s="315" t="s">
        <v>932</v>
      </c>
      <c r="C31"/>
      <c r="D31"/>
      <c r="E31" s="22"/>
      <c r="F31" s="314"/>
      <c r="G31"/>
      <c r="H31" s="22"/>
      <c r="I31" s="22"/>
    </row>
    <row r="32" spans="1:9" ht="13.5" customHeight="1">
      <c r="B32" s="1"/>
      <c r="D32"/>
      <c r="F32"/>
      <c r="G32"/>
      <c r="H32"/>
      <c r="I32"/>
    </row>
    <row r="33" spans="1:9" ht="14.25" customHeight="1">
      <c r="C33"/>
      <c r="D33"/>
      <c r="E33"/>
      <c r="F33"/>
      <c r="G33"/>
      <c r="H33"/>
      <c r="I33"/>
    </row>
    <row r="34" spans="1:9" ht="12.75" customHeight="1">
      <c r="A34" s="318"/>
      <c r="B34" s="319"/>
      <c r="C34" s="320"/>
      <c r="D34" s="321"/>
      <c r="E34" s="42"/>
      <c r="F34" s="42"/>
      <c r="G34" s="42"/>
      <c r="H34" s="42"/>
      <c r="I34" s="42"/>
    </row>
    <row r="35" spans="1:9" ht="16.5" customHeight="1">
      <c r="A35" s="322"/>
      <c r="B35" s="322"/>
      <c r="C35" s="322"/>
      <c r="D35" s="323"/>
      <c r="E35" s="322"/>
      <c r="F35" s="322"/>
      <c r="G35" s="322"/>
      <c r="H35" s="322"/>
      <c r="I35" s="322"/>
    </row>
    <row r="36" spans="1:9" ht="15" customHeight="1">
      <c r="A36" s="313"/>
      <c r="B36" s="313"/>
      <c r="C36" s="316"/>
      <c r="D36" s="324"/>
      <c r="E36" s="313"/>
      <c r="F36" s="305"/>
      <c r="G36" s="305"/>
      <c r="H36" s="305"/>
      <c r="I36" s="305"/>
    </row>
    <row r="37" spans="1:9" ht="16.5" customHeight="1">
      <c r="A37" s="325"/>
      <c r="B37" s="325"/>
      <c r="C37" s="325"/>
      <c r="D37" s="326"/>
      <c r="E37" s="325"/>
      <c r="F37" s="325"/>
      <c r="G37" s="327"/>
      <c r="H37" s="325"/>
      <c r="I37" s="327"/>
    </row>
    <row r="38" spans="1:9" ht="13.5" customHeight="1">
      <c r="C38"/>
      <c r="D38"/>
      <c r="E38"/>
      <c r="F38"/>
      <c r="G38"/>
      <c r="H38"/>
      <c r="I38"/>
    </row>
    <row r="39" spans="1:9" ht="17.25" customHeight="1">
      <c r="C39"/>
      <c r="D39"/>
      <c r="E39"/>
      <c r="F39"/>
      <c r="G39"/>
      <c r="H39"/>
      <c r="I39"/>
    </row>
    <row r="40" spans="1:9" ht="13.5" customHeight="1">
      <c r="C40"/>
      <c r="D40" s="150"/>
      <c r="E40"/>
      <c r="F40"/>
      <c r="G40"/>
      <c r="H40"/>
      <c r="I40"/>
    </row>
    <row r="41" spans="1:9" ht="15" customHeight="1">
      <c r="A41" s="317"/>
      <c r="C41"/>
      <c r="D41"/>
      <c r="E41"/>
      <c r="F41"/>
      <c r="G41"/>
      <c r="H41"/>
      <c r="I41"/>
    </row>
    <row r="42" spans="1:9" ht="12" customHeight="1">
      <c r="C42" s="328"/>
      <c r="D42"/>
      <c r="E42"/>
      <c r="F42"/>
      <c r="G42"/>
      <c r="H42"/>
      <c r="I42"/>
    </row>
    <row r="43" spans="1:9" ht="12" customHeight="1">
      <c r="A43" s="329"/>
      <c r="B43" s="78"/>
      <c r="C43" s="149"/>
      <c r="D43"/>
      <c r="E43"/>
      <c r="F43" s="149"/>
      <c r="G43" s="149"/>
      <c r="H43" s="149"/>
      <c r="I43" s="149"/>
    </row>
    <row r="44" spans="1:9" ht="15" customHeight="1">
      <c r="A44" s="303"/>
      <c r="B44" s="78"/>
      <c r="C44" s="149"/>
      <c r="D44"/>
      <c r="E44"/>
      <c r="F44" s="149"/>
      <c r="G44" s="149"/>
      <c r="H44" s="149"/>
      <c r="I44" s="149"/>
    </row>
    <row r="45" spans="1:9" ht="16.5" customHeight="1">
      <c r="A45" s="303"/>
    </row>
    <row r="46" spans="1:9" ht="16.5" customHeight="1"/>
    <row r="47" spans="1:9" ht="15.75" customHeight="1"/>
    <row r="48" spans="1:9" ht="12.75" customHeight="1">
      <c r="A48" s="9"/>
      <c r="B48" s="9"/>
      <c r="C48" s="5"/>
      <c r="D48" s="5"/>
      <c r="E48" s="5"/>
      <c r="F48" s="5"/>
      <c r="G48" s="5"/>
      <c r="H48" s="5"/>
      <c r="I48" s="5"/>
    </row>
    <row r="49" spans="1:9" ht="15" customHeight="1"/>
    <row r="50" spans="1:9" ht="16.5" customHeight="1">
      <c r="B50" s="1" t="s">
        <v>176</v>
      </c>
      <c r="C50"/>
      <c r="D50"/>
      <c r="E50"/>
      <c r="F50" t="s">
        <v>118</v>
      </c>
      <c r="G50"/>
      <c r="H50"/>
    </row>
    <row r="51" spans="1:9" ht="15" customHeight="1"/>
    <row r="52" spans="1:9" ht="15.75" customHeight="1">
      <c r="D52" t="s">
        <v>446</v>
      </c>
    </row>
    <row r="53" spans="1:9" ht="14.25" customHeight="1"/>
    <row r="54" spans="1:9" ht="14.25" customHeight="1"/>
    <row r="55" spans="1:9" ht="15" customHeight="1"/>
    <row r="56" spans="1:9" ht="12.75" customHeight="1">
      <c r="C56" s="10" t="s">
        <v>209</v>
      </c>
    </row>
    <row r="57" spans="1:9" ht="15.75" customHeight="1">
      <c r="A57" s="2812" t="s">
        <v>450</v>
      </c>
      <c r="B57" s="2812"/>
      <c r="C57" s="2812"/>
      <c r="D57" s="2812"/>
      <c r="E57" s="2812"/>
      <c r="F57" s="2812"/>
      <c r="G57" s="2812"/>
      <c r="H57" s="2812"/>
      <c r="I57" s="2812"/>
    </row>
    <row r="58" spans="1:9" ht="14.25" customHeight="1">
      <c r="B58" s="19" t="s">
        <v>206</v>
      </c>
      <c r="D58"/>
      <c r="E58"/>
      <c r="F58" s="19"/>
      <c r="G58" s="19"/>
      <c r="H58" s="20"/>
      <c r="I58" s="20"/>
    </row>
    <row r="59" spans="1:9" ht="15" customHeight="1">
      <c r="A59" s="22" t="s">
        <v>913</v>
      </c>
      <c r="B59" s="20"/>
      <c r="C59"/>
      <c r="D59" s="22" t="s">
        <v>0</v>
      </c>
      <c r="E59"/>
      <c r="F59" s="2" t="s">
        <v>451</v>
      </c>
      <c r="G59" s="20"/>
      <c r="H59" s="20"/>
      <c r="I59" s="26"/>
    </row>
    <row r="60" spans="1:9" ht="18" customHeight="1" thickBot="1">
      <c r="C60" s="25" t="s">
        <v>1</v>
      </c>
    </row>
    <row r="61" spans="1:9" ht="15" thickBot="1">
      <c r="A61" s="422" t="s">
        <v>177</v>
      </c>
      <c r="B61" s="88"/>
      <c r="C61" s="423" t="s">
        <v>178</v>
      </c>
      <c r="D61" s="357" t="s">
        <v>179</v>
      </c>
      <c r="E61" s="357"/>
      <c r="F61" s="357"/>
      <c r="G61" s="424" t="s">
        <v>180</v>
      </c>
      <c r="H61" s="425" t="s">
        <v>181</v>
      </c>
      <c r="I61" s="426" t="s">
        <v>182</v>
      </c>
    </row>
    <row r="62" spans="1:9" ht="15" customHeight="1">
      <c r="A62" s="427" t="s">
        <v>183</v>
      </c>
      <c r="B62" s="428" t="s">
        <v>184</v>
      </c>
      <c r="C62" s="429" t="s">
        <v>185</v>
      </c>
      <c r="D62" s="430" t="s">
        <v>186</v>
      </c>
      <c r="E62" s="430" t="s">
        <v>56</v>
      </c>
      <c r="F62" s="430" t="s">
        <v>57</v>
      </c>
      <c r="G62" s="431" t="s">
        <v>187</v>
      </c>
      <c r="H62" s="432" t="s">
        <v>188</v>
      </c>
      <c r="I62" s="433" t="s">
        <v>342</v>
      </c>
    </row>
    <row r="63" spans="1:9" ht="14.25" customHeight="1" thickBot="1">
      <c r="A63" s="434"/>
      <c r="B63" s="477"/>
      <c r="C63" s="435"/>
      <c r="D63" s="436" t="s">
        <v>6</v>
      </c>
      <c r="E63" s="436" t="s">
        <v>7</v>
      </c>
      <c r="F63" s="436" t="s">
        <v>8</v>
      </c>
      <c r="G63" s="437" t="s">
        <v>189</v>
      </c>
      <c r="H63" s="438" t="s">
        <v>447</v>
      </c>
      <c r="I63" s="439" t="s">
        <v>341</v>
      </c>
    </row>
    <row r="64" spans="1:9" ht="12.75" customHeight="1">
      <c r="A64" s="88"/>
      <c r="B64" s="440" t="s">
        <v>156</v>
      </c>
      <c r="C64" s="441"/>
      <c r="D64" s="442"/>
      <c r="E64" s="443"/>
      <c r="F64" s="443"/>
      <c r="G64" s="444"/>
      <c r="H64" s="445"/>
      <c r="I64" s="446"/>
    </row>
    <row r="65" spans="1:9" ht="15.75" customHeight="1">
      <c r="A65" s="448" t="s">
        <v>191</v>
      </c>
      <c r="B65" s="480" t="s">
        <v>517</v>
      </c>
      <c r="C65" s="458">
        <v>210</v>
      </c>
      <c r="D65" s="222">
        <v>6.7670000000000003</v>
      </c>
      <c r="E65" s="234">
        <v>8.4499999999999993</v>
      </c>
      <c r="F65" s="628">
        <v>34.29</v>
      </c>
      <c r="G65" s="782">
        <v>216.309</v>
      </c>
      <c r="H65" s="454">
        <v>33</v>
      </c>
      <c r="I65" s="455" t="s">
        <v>462</v>
      </c>
    </row>
    <row r="66" spans="1:9" ht="16.5" customHeight="1">
      <c r="A66" s="85"/>
      <c r="B66" s="453" t="s">
        <v>363</v>
      </c>
      <c r="C66" s="256">
        <v>30</v>
      </c>
      <c r="D66" s="2109">
        <v>7</v>
      </c>
      <c r="E66" s="345">
        <v>8.8000000000000007</v>
      </c>
      <c r="F66" s="336">
        <v>0</v>
      </c>
      <c r="G66" s="792">
        <v>107.501</v>
      </c>
      <c r="H66" s="459">
        <v>17</v>
      </c>
      <c r="I66" s="482" t="s">
        <v>463</v>
      </c>
    </row>
    <row r="67" spans="1:9" ht="13.5" customHeight="1">
      <c r="A67" s="85"/>
      <c r="B67" s="453" t="s">
        <v>13</v>
      </c>
      <c r="C67" s="458">
        <v>200</v>
      </c>
      <c r="D67" s="338">
        <v>0.2</v>
      </c>
      <c r="E67" s="336">
        <v>0</v>
      </c>
      <c r="F67" s="336">
        <v>6.5</v>
      </c>
      <c r="G67" s="587">
        <v>26.8</v>
      </c>
      <c r="H67" s="470">
        <v>74</v>
      </c>
      <c r="I67" s="455" t="s">
        <v>368</v>
      </c>
    </row>
    <row r="68" spans="1:9">
      <c r="A68" s="451" t="s">
        <v>192</v>
      </c>
      <c r="B68" s="1705" t="s">
        <v>501</v>
      </c>
      <c r="C68" s="458">
        <v>35</v>
      </c>
      <c r="D68" s="2109">
        <v>2.3250000000000002</v>
      </c>
      <c r="E68" s="345">
        <v>3.6309999999999998</v>
      </c>
      <c r="F68" s="345">
        <v>22.42</v>
      </c>
      <c r="G68" s="782">
        <v>130.96</v>
      </c>
      <c r="H68" s="221">
        <v>22</v>
      </c>
      <c r="I68" s="455" t="s">
        <v>9</v>
      </c>
    </row>
    <row r="69" spans="1:9">
      <c r="A69" s="85"/>
      <c r="B69" s="453" t="s">
        <v>10</v>
      </c>
      <c r="C69" s="458">
        <v>35</v>
      </c>
      <c r="D69" s="2109">
        <v>1.3480000000000001</v>
      </c>
      <c r="E69" s="345">
        <v>0.48099999999999998</v>
      </c>
      <c r="F69" s="336">
        <v>18.97</v>
      </c>
      <c r="G69" s="782">
        <v>85.600999999999999</v>
      </c>
      <c r="H69" s="459">
        <v>20</v>
      </c>
      <c r="I69" s="455" t="s">
        <v>9</v>
      </c>
    </row>
    <row r="70" spans="1:9" ht="15.6">
      <c r="A70" s="452" t="s">
        <v>12</v>
      </c>
      <c r="B70" s="453" t="s">
        <v>406</v>
      </c>
      <c r="C70" s="449">
        <v>30</v>
      </c>
      <c r="D70" s="2719">
        <v>1.6950000000000001</v>
      </c>
      <c r="E70" s="348">
        <v>0.45</v>
      </c>
      <c r="F70" s="348">
        <v>12.56</v>
      </c>
      <c r="G70" s="782">
        <v>61.07</v>
      </c>
      <c r="H70" s="459">
        <v>21</v>
      </c>
      <c r="I70" s="450" t="s">
        <v>9</v>
      </c>
    </row>
    <row r="71" spans="1:9" ht="15" thickBot="1">
      <c r="A71" s="755" t="s">
        <v>193</v>
      </c>
      <c r="B71" s="684" t="s">
        <v>825</v>
      </c>
      <c r="C71" s="471">
        <v>100</v>
      </c>
      <c r="D71" s="484">
        <v>0.78100000000000003</v>
      </c>
      <c r="E71" s="485">
        <v>0.15</v>
      </c>
      <c r="F71" s="486">
        <v>12.21</v>
      </c>
      <c r="G71" s="782">
        <v>53.28</v>
      </c>
      <c r="H71" s="579">
        <v>95</v>
      </c>
      <c r="I71" s="1663" t="s">
        <v>461</v>
      </c>
    </row>
    <row r="72" spans="1:9">
      <c r="A72" s="890" t="s">
        <v>207</v>
      </c>
      <c r="B72" s="67"/>
      <c r="C72" s="2558">
        <f>SUM(C64:C71)</f>
        <v>640</v>
      </c>
      <c r="D72" s="463">
        <f>SUM(D64:D71)</f>
        <v>20.115999999999996</v>
      </c>
      <c r="E72" s="464">
        <f>SUM(E64:E71)</f>
        <v>21.962</v>
      </c>
      <c r="F72" s="465">
        <f>SUM(F64:F71)</f>
        <v>106.95000000000002</v>
      </c>
      <c r="G72" s="588">
        <f>SUM(G64:G71)</f>
        <v>681.52100000000007</v>
      </c>
      <c r="H72" s="749" t="s">
        <v>303</v>
      </c>
      <c r="I72" s="704" t="s">
        <v>205</v>
      </c>
    </row>
    <row r="73" spans="1:9" ht="12.75" customHeight="1">
      <c r="A73" s="862"/>
      <c r="B73" s="863" t="s">
        <v>11</v>
      </c>
      <c r="C73" s="1658">
        <v>0.25</v>
      </c>
      <c r="D73" s="978">
        <f>(D334/100)*25</f>
        <v>22.5</v>
      </c>
      <c r="E73" s="977">
        <f>(E334/100)*25</f>
        <v>23</v>
      </c>
      <c r="F73" s="977">
        <f>(F334/100)*25</f>
        <v>95.75</v>
      </c>
      <c r="G73" s="2617">
        <f>(G334/100)*25</f>
        <v>680</v>
      </c>
      <c r="H73" s="2559">
        <f>G73-G72</f>
        <v>-1.5210000000000719</v>
      </c>
      <c r="I73" s="967" t="s">
        <v>444</v>
      </c>
    </row>
    <row r="74" spans="1:9" ht="13.5" customHeight="1" thickBot="1">
      <c r="A74" s="1630"/>
      <c r="B74" s="1629" t="s">
        <v>449</v>
      </c>
      <c r="C74" s="24"/>
      <c r="D74" s="868">
        <f>(D72*100/D334)-25</f>
        <v>-2.6488888888888908</v>
      </c>
      <c r="E74" s="869">
        <f>(E72*100/E334)-25</f>
        <v>-1.1282608695652208</v>
      </c>
      <c r="F74" s="869">
        <f>(F72*100/F334)-25</f>
        <v>2.9242819843342076</v>
      </c>
      <c r="G74" s="1656">
        <f>(G72*100/G334)-25</f>
        <v>5.5919117647061256E-2</v>
      </c>
      <c r="H74" s="771"/>
      <c r="I74" s="476"/>
    </row>
    <row r="75" spans="1:9" ht="13.5" customHeight="1">
      <c r="A75" s="88"/>
      <c r="B75" s="170" t="s">
        <v>123</v>
      </c>
      <c r="C75" s="88"/>
      <c r="D75" s="55"/>
      <c r="E75" s="467"/>
      <c r="F75" s="467"/>
      <c r="G75" s="467"/>
      <c r="H75" s="490"/>
      <c r="I75" s="490"/>
    </row>
    <row r="76" spans="1:9">
      <c r="A76" s="448" t="s">
        <v>191</v>
      </c>
      <c r="B76" s="255" t="s">
        <v>772</v>
      </c>
      <c r="C76" s="449">
        <v>60</v>
      </c>
      <c r="D76" s="1694">
        <v>0.48</v>
      </c>
      <c r="E76" s="386">
        <v>0.06</v>
      </c>
      <c r="F76" s="348">
        <v>1.02</v>
      </c>
      <c r="G76" s="1725">
        <v>6.6</v>
      </c>
      <c r="H76" s="489">
        <v>1</v>
      </c>
      <c r="I76" s="626" t="s">
        <v>768</v>
      </c>
    </row>
    <row r="77" spans="1:9" ht="13.5" customHeight="1">
      <c r="A77" s="85"/>
      <c r="B77" s="499" t="s">
        <v>567</v>
      </c>
      <c r="C77" s="449">
        <v>250</v>
      </c>
      <c r="D77" s="330">
        <v>6.3</v>
      </c>
      <c r="E77" s="331">
        <v>3.5750000000000002</v>
      </c>
      <c r="F77" s="332">
        <v>14.6</v>
      </c>
      <c r="G77" s="792">
        <v>115.75</v>
      </c>
      <c r="H77" s="489">
        <v>27</v>
      </c>
      <c r="I77" s="450" t="s">
        <v>769</v>
      </c>
    </row>
    <row r="78" spans="1:9" ht="16.5" customHeight="1">
      <c r="A78" s="451" t="s">
        <v>192</v>
      </c>
      <c r="B78" s="453" t="s">
        <v>558</v>
      </c>
      <c r="C78" s="481">
        <v>120</v>
      </c>
      <c r="D78" s="2109">
        <v>12.451000000000001</v>
      </c>
      <c r="E78" s="345">
        <v>12.821</v>
      </c>
      <c r="F78" s="345">
        <v>7.3630000000000004</v>
      </c>
      <c r="G78" s="792">
        <v>244.0822</v>
      </c>
      <c r="H78" s="454">
        <v>63</v>
      </c>
      <c r="I78" s="447" t="s">
        <v>770</v>
      </c>
    </row>
    <row r="79" spans="1:9">
      <c r="A79" s="85"/>
      <c r="B79" s="1795" t="s">
        <v>564</v>
      </c>
      <c r="C79" s="458">
        <v>180</v>
      </c>
      <c r="D79" s="220">
        <v>2.9060000000000001</v>
      </c>
      <c r="E79" s="336">
        <v>12.646000000000001</v>
      </c>
      <c r="F79" s="349">
        <v>33.805</v>
      </c>
      <c r="G79" s="782">
        <v>260.65800000000002</v>
      </c>
      <c r="H79" s="478">
        <v>40</v>
      </c>
      <c r="I79" s="447" t="s">
        <v>771</v>
      </c>
    </row>
    <row r="80" spans="1:9" ht="15.6">
      <c r="A80" s="452" t="s">
        <v>12</v>
      </c>
      <c r="B80" s="375" t="s">
        <v>309</v>
      </c>
      <c r="C80" s="458">
        <v>200</v>
      </c>
      <c r="D80" s="220">
        <v>1</v>
      </c>
      <c r="E80" s="336">
        <v>0</v>
      </c>
      <c r="F80" s="336">
        <v>23.4</v>
      </c>
      <c r="G80" s="782">
        <f t="shared" ref="G80" si="0">F80*4+E80*9+D80*4</f>
        <v>97.6</v>
      </c>
      <c r="H80" s="221">
        <v>92</v>
      </c>
      <c r="I80" s="455" t="s">
        <v>543</v>
      </c>
    </row>
    <row r="81" spans="1:9">
      <c r="A81" s="456" t="s">
        <v>193</v>
      </c>
      <c r="B81" s="453" t="s">
        <v>10</v>
      </c>
      <c r="C81" s="458">
        <v>60</v>
      </c>
      <c r="D81" s="2109">
        <v>2.31</v>
      </c>
      <c r="E81" s="345">
        <v>0.82499999999999996</v>
      </c>
      <c r="F81" s="336">
        <v>32.520000000000003</v>
      </c>
      <c r="G81" s="782">
        <v>146.75</v>
      </c>
      <c r="H81" s="459">
        <v>20</v>
      </c>
      <c r="I81" s="455" t="s">
        <v>9</v>
      </c>
    </row>
    <row r="82" spans="1:9" ht="17.25" customHeight="1" thickBot="1">
      <c r="A82" s="757"/>
      <c r="B82" s="453" t="s">
        <v>406</v>
      </c>
      <c r="C82" s="449">
        <v>40</v>
      </c>
      <c r="D82" s="2208">
        <v>2.2599999999999998</v>
      </c>
      <c r="E82" s="348">
        <v>0.6</v>
      </c>
      <c r="F82" s="348">
        <v>16.739999999999998</v>
      </c>
      <c r="G82" s="782">
        <v>81.426000000000002</v>
      </c>
      <c r="H82" s="459">
        <v>21</v>
      </c>
      <c r="I82" s="450" t="s">
        <v>9</v>
      </c>
    </row>
    <row r="83" spans="1:9" ht="16.5" customHeight="1">
      <c r="A83" s="890" t="s">
        <v>194</v>
      </c>
      <c r="B83" s="36"/>
      <c r="C83" s="747">
        <f>SUM(C76:C82)</f>
        <v>910</v>
      </c>
      <c r="D83" s="473">
        <f>SUM(D76:D82)</f>
        <v>27.707000000000001</v>
      </c>
      <c r="E83" s="464">
        <f>SUM(E76:E82)</f>
        <v>30.527000000000001</v>
      </c>
      <c r="F83" s="474">
        <f>SUM(F76:F82)</f>
        <v>129.44800000000001</v>
      </c>
      <c r="G83" s="588">
        <f>SUM(G76:G82)</f>
        <v>952.86620000000005</v>
      </c>
      <c r="H83" s="749" t="s">
        <v>303</v>
      </c>
      <c r="I83" s="704" t="s">
        <v>205</v>
      </c>
    </row>
    <row r="84" spans="1:9" ht="15" customHeight="1">
      <c r="A84" s="420"/>
      <c r="B84" s="754" t="s">
        <v>11</v>
      </c>
      <c r="C84" s="2555">
        <v>0.35</v>
      </c>
      <c r="D84" s="978">
        <f>(D334/100)*35</f>
        <v>31.5</v>
      </c>
      <c r="E84" s="977">
        <f>(E334/100)*35</f>
        <v>32.200000000000003</v>
      </c>
      <c r="F84" s="977">
        <f>(F334/100)*35</f>
        <v>134.05000000000001</v>
      </c>
      <c r="G84" s="2617">
        <f>(G334/100)*35</f>
        <v>952</v>
      </c>
      <c r="H84" s="2556">
        <f>G84-G83</f>
        <v>-0.86620000000004893</v>
      </c>
      <c r="I84" s="967" t="s">
        <v>444</v>
      </c>
    </row>
    <row r="85" spans="1:9" ht="13.5" customHeight="1" thickBot="1">
      <c r="A85" s="230"/>
      <c r="B85" s="1631" t="s">
        <v>449</v>
      </c>
      <c r="C85" s="900"/>
      <c r="D85" s="2042">
        <f>(D83*100/D334)-35</f>
        <v>-4.2144444444444424</v>
      </c>
      <c r="E85" s="2043">
        <f>(E83*100/E334)-35</f>
        <v>-1.8184782608695613</v>
      </c>
      <c r="F85" s="2043">
        <f>(F83*100/F334)-35</f>
        <v>-1.2015665796344592</v>
      </c>
      <c r="G85" s="2103">
        <f>(G83*100/G334)-35</f>
        <v>3.184558823529926E-2</v>
      </c>
      <c r="H85" s="771"/>
      <c r="I85" s="476"/>
    </row>
    <row r="86" spans="1:9" ht="12.75" customHeight="1">
      <c r="A86" s="502" t="s">
        <v>191</v>
      </c>
      <c r="B86" s="531" t="s">
        <v>238</v>
      </c>
      <c r="C86" s="88"/>
      <c r="D86" s="55"/>
      <c r="E86" s="467"/>
      <c r="F86" s="467"/>
      <c r="G86" s="468"/>
      <c r="H86" s="469"/>
      <c r="I86" s="469"/>
    </row>
    <row r="87" spans="1:9" ht="16.5" customHeight="1">
      <c r="A87" s="451" t="s">
        <v>192</v>
      </c>
      <c r="B87" s="375" t="s">
        <v>241</v>
      </c>
      <c r="C87" s="458">
        <v>200</v>
      </c>
      <c r="D87" s="2045">
        <v>5.2039999999999997</v>
      </c>
      <c r="E87" s="345">
        <v>4.7480000000000002</v>
      </c>
      <c r="F87" s="345">
        <v>17.876999999999999</v>
      </c>
      <c r="G87" s="782">
        <v>135.25</v>
      </c>
      <c r="H87" s="470">
        <v>89</v>
      </c>
      <c r="I87" s="447" t="s">
        <v>576</v>
      </c>
    </row>
    <row r="88" spans="1:9" ht="16.5" customHeight="1">
      <c r="A88" s="452" t="s">
        <v>12</v>
      </c>
      <c r="B88" s="233" t="s">
        <v>254</v>
      </c>
      <c r="C88" s="1635" t="s">
        <v>955</v>
      </c>
      <c r="D88" s="338">
        <v>4.18</v>
      </c>
      <c r="E88" s="336">
        <v>4.2</v>
      </c>
      <c r="F88" s="349">
        <v>14.2</v>
      </c>
      <c r="G88" s="2067">
        <v>78.95</v>
      </c>
      <c r="H88" s="454">
        <v>18</v>
      </c>
      <c r="I88" s="542" t="s">
        <v>708</v>
      </c>
    </row>
    <row r="89" spans="1:9" ht="16.5" customHeight="1" thickBot="1">
      <c r="A89" s="456" t="s">
        <v>193</v>
      </c>
      <c r="B89" s="233" t="s">
        <v>308</v>
      </c>
      <c r="C89" s="471">
        <v>140</v>
      </c>
      <c r="D89" s="346">
        <v>0.48</v>
      </c>
      <c r="E89" s="942">
        <v>0.48</v>
      </c>
      <c r="F89" s="348">
        <v>11.76</v>
      </c>
      <c r="G89" s="577">
        <v>56.4</v>
      </c>
      <c r="H89" s="528">
        <v>94</v>
      </c>
      <c r="I89" s="1663" t="s">
        <v>461</v>
      </c>
    </row>
    <row r="90" spans="1:9" ht="17.25" customHeight="1">
      <c r="A90" s="890" t="s">
        <v>247</v>
      </c>
      <c r="B90" s="36"/>
      <c r="C90" s="2557">
        <f>C87+C89+20+30</f>
        <v>390</v>
      </c>
      <c r="D90" s="473">
        <f>SUM(D87:D89)</f>
        <v>9.8640000000000008</v>
      </c>
      <c r="E90" s="464">
        <f>SUM(E87:E89)</f>
        <v>9.4280000000000008</v>
      </c>
      <c r="F90" s="474">
        <f>SUM(F87:F89)</f>
        <v>43.836999999999996</v>
      </c>
      <c r="G90" s="2445">
        <f>SUM(G87:G89)</f>
        <v>270.59999999999997</v>
      </c>
      <c r="H90" s="749" t="s">
        <v>303</v>
      </c>
      <c r="I90" s="704" t="s">
        <v>205</v>
      </c>
    </row>
    <row r="91" spans="1:9" ht="15" customHeight="1">
      <c r="A91" s="862"/>
      <c r="B91" s="863" t="s">
        <v>11</v>
      </c>
      <c r="C91" s="1658">
        <v>0.1</v>
      </c>
      <c r="D91" s="978">
        <f>(D334/100)*10</f>
        <v>9</v>
      </c>
      <c r="E91" s="977">
        <f>(E334/100)*10</f>
        <v>9.2000000000000011</v>
      </c>
      <c r="F91" s="977">
        <f>(F334/100)*10</f>
        <v>38.299999999999997</v>
      </c>
      <c r="G91" s="2617">
        <f>(G334/100)*10</f>
        <v>272</v>
      </c>
      <c r="H91" s="602">
        <f>G91-G90</f>
        <v>1.4000000000000341</v>
      </c>
      <c r="I91" s="703" t="s">
        <v>444</v>
      </c>
    </row>
    <row r="92" spans="1:9" ht="15.75" customHeight="1" thickBot="1">
      <c r="A92" s="1513"/>
      <c r="B92" s="1631" t="s">
        <v>449</v>
      </c>
      <c r="C92" s="1615"/>
      <c r="D92" s="2042">
        <f>(D90*100/D334)-10</f>
        <v>0.96000000000000085</v>
      </c>
      <c r="E92" s="2043">
        <f>(E90*100/E334)-10</f>
        <v>0.24782608695652186</v>
      </c>
      <c r="F92" s="2043">
        <f>(F90*100/F334)-10</f>
        <v>1.4456919060052211</v>
      </c>
      <c r="G92" s="2103">
        <f>(G90*100/G334)-10</f>
        <v>-5.1470588235295267E-2</v>
      </c>
      <c r="H92" s="1639"/>
      <c r="I92" s="860"/>
    </row>
    <row r="93" spans="1:9" ht="16.5" customHeight="1"/>
    <row r="94" spans="1:9" ht="17.25" customHeight="1" thickBot="1">
      <c r="A94" s="107"/>
      <c r="B94" s="550"/>
      <c r="C94" s="121"/>
      <c r="D94" s="604"/>
      <c r="E94" s="604"/>
      <c r="F94" s="604"/>
      <c r="G94" s="558"/>
      <c r="H94" s="121"/>
      <c r="I94" s="121"/>
    </row>
    <row r="95" spans="1:9" ht="14.25" customHeight="1">
      <c r="A95" s="706"/>
      <c r="B95" s="36" t="s">
        <v>302</v>
      </c>
      <c r="C95" s="37"/>
      <c r="D95" s="147">
        <f>D72+D83</f>
        <v>47.822999999999993</v>
      </c>
      <c r="E95" s="236">
        <f>E72+E83</f>
        <v>52.489000000000004</v>
      </c>
      <c r="F95" s="236">
        <f>F72+F83</f>
        <v>236.39800000000002</v>
      </c>
      <c r="G95" s="708">
        <f>G72+G83</f>
        <v>1634.3872000000001</v>
      </c>
      <c r="H95" s="749" t="s">
        <v>303</v>
      </c>
      <c r="I95" s="704" t="s">
        <v>205</v>
      </c>
    </row>
    <row r="96" spans="1:9" ht="14.25" customHeight="1">
      <c r="A96" s="420"/>
      <c r="B96" s="754" t="s">
        <v>11</v>
      </c>
      <c r="C96" s="1638">
        <v>0.6</v>
      </c>
      <c r="D96" s="978">
        <f>(D334/100)*60</f>
        <v>54</v>
      </c>
      <c r="E96" s="977">
        <f>(E334/100)*60</f>
        <v>55.2</v>
      </c>
      <c r="F96" s="977">
        <f>(F334/100)*60</f>
        <v>229.8</v>
      </c>
      <c r="G96" s="2617">
        <f>(G334/100)*60</f>
        <v>1632</v>
      </c>
      <c r="H96" s="2550">
        <f>G96-G95</f>
        <v>-2.3872000000001208</v>
      </c>
      <c r="I96" s="703" t="s">
        <v>444</v>
      </c>
    </row>
    <row r="97" spans="1:9" ht="13.5" customHeight="1" thickBot="1">
      <c r="A97" s="230"/>
      <c r="B97" s="858" t="s">
        <v>453</v>
      </c>
      <c r="C97" s="1632"/>
      <c r="D97" s="1633">
        <f>(D95*100/D334)-60</f>
        <v>-6.8633333333333439</v>
      </c>
      <c r="E97" s="943">
        <f>(E95*100/E334)-60</f>
        <v>-2.9467391304347785</v>
      </c>
      <c r="F97" s="943">
        <f>(F95*100/F334)-60</f>
        <v>1.7227154046997484</v>
      </c>
      <c r="G97" s="1634">
        <f>(G95*100/G334)-60</f>
        <v>8.7764705882349858E-2</v>
      </c>
      <c r="H97" s="1639"/>
      <c r="I97" s="860"/>
    </row>
    <row r="98" spans="1:9" ht="15" customHeight="1"/>
    <row r="99" spans="1:9" ht="15" customHeight="1" thickBot="1"/>
    <row r="100" spans="1:9" ht="13.5" customHeight="1">
      <c r="A100" s="706"/>
      <c r="B100" s="36" t="s">
        <v>301</v>
      </c>
      <c r="C100" s="37"/>
      <c r="D100" s="147">
        <f>D83+D90</f>
        <v>37.570999999999998</v>
      </c>
      <c r="E100" s="236">
        <f>E83+E90</f>
        <v>39.954999999999998</v>
      </c>
      <c r="F100" s="236">
        <f>F83+F90</f>
        <v>173.285</v>
      </c>
      <c r="G100" s="708">
        <f>G83+G90</f>
        <v>1223.4662000000001</v>
      </c>
      <c r="H100" s="707" t="s">
        <v>303</v>
      </c>
      <c r="I100" s="704" t="s">
        <v>205</v>
      </c>
    </row>
    <row r="101" spans="1:9" ht="17.25" customHeight="1">
      <c r="A101" s="420"/>
      <c r="B101" s="754" t="s">
        <v>11</v>
      </c>
      <c r="C101" s="1638">
        <v>0.45</v>
      </c>
      <c r="D101" s="978">
        <f>(D334/100)*45</f>
        <v>40.5</v>
      </c>
      <c r="E101" s="977">
        <f>(E334/100)*45</f>
        <v>41.4</v>
      </c>
      <c r="F101" s="977">
        <f>(F334/100)*45</f>
        <v>172.35</v>
      </c>
      <c r="G101" s="2617">
        <f>(G334/100)*45</f>
        <v>1224</v>
      </c>
      <c r="H101" s="2551">
        <f>G101-G100</f>
        <v>0.53379999999992833</v>
      </c>
      <c r="I101" s="703" t="s">
        <v>444</v>
      </c>
    </row>
    <row r="102" spans="1:9" ht="17.25" customHeight="1" thickBot="1">
      <c r="A102" s="230"/>
      <c r="B102" s="858" t="s">
        <v>453</v>
      </c>
      <c r="C102" s="1632"/>
      <c r="D102" s="1633">
        <f>(D100*100/D334)-45</f>
        <v>-3.2544444444444451</v>
      </c>
      <c r="E102" s="943">
        <f>(E100*100/E334)-45</f>
        <v>-1.5706521739130466</v>
      </c>
      <c r="F102" s="943">
        <f>(F100*100/F334)-45</f>
        <v>0.24412532637075657</v>
      </c>
      <c r="G102" s="1634">
        <f>(G100*100/G334)-45</f>
        <v>-1.9624999999997783E-2</v>
      </c>
      <c r="H102" s="1639"/>
      <c r="I102" s="860"/>
    </row>
    <row r="103" spans="1:9" ht="18" customHeight="1"/>
    <row r="104" spans="1:9" ht="15.75" customHeight="1" thickBot="1"/>
    <row r="105" spans="1:9" ht="12.75" customHeight="1">
      <c r="A105" s="706"/>
      <c r="B105" s="36" t="s">
        <v>248</v>
      </c>
      <c r="C105" s="37"/>
      <c r="D105" s="147">
        <f>D72+D83+D90</f>
        <v>57.686999999999998</v>
      </c>
      <c r="E105" s="236">
        <f>E72+E83+E90</f>
        <v>61.917000000000002</v>
      </c>
      <c r="F105" s="236">
        <f>F72+F83+F90</f>
        <v>280.23500000000001</v>
      </c>
      <c r="G105" s="610">
        <f>G72+G83+G90</f>
        <v>1904.9872</v>
      </c>
      <c r="H105" s="707" t="s">
        <v>303</v>
      </c>
      <c r="I105" s="704" t="s">
        <v>205</v>
      </c>
    </row>
    <row r="106" spans="1:9" ht="16.5" customHeight="1">
      <c r="A106" s="420"/>
      <c r="B106" s="754" t="s">
        <v>11</v>
      </c>
      <c r="C106" s="1638">
        <v>0.7</v>
      </c>
      <c r="D106" s="978">
        <f>(D334/100)*70</f>
        <v>63</v>
      </c>
      <c r="E106" s="977">
        <f>(E334/100)*70</f>
        <v>64.400000000000006</v>
      </c>
      <c r="F106" s="977">
        <f>(F334/100)*70</f>
        <v>268.10000000000002</v>
      </c>
      <c r="G106" s="2617">
        <f>(G334/100)*70</f>
        <v>1904</v>
      </c>
      <c r="H106" s="2552">
        <f>G106-G105</f>
        <v>-0.98720000000002983</v>
      </c>
      <c r="I106" s="703" t="s">
        <v>444</v>
      </c>
    </row>
    <row r="107" spans="1:9" ht="12.75" customHeight="1" thickBot="1">
      <c r="A107" s="230"/>
      <c r="B107" s="858" t="s">
        <v>453</v>
      </c>
      <c r="C107" s="1632"/>
      <c r="D107" s="2553">
        <f>(D105*100/D334)-70</f>
        <v>-5.903333333333336</v>
      </c>
      <c r="E107" s="485">
        <f>(E105*100/E334)-70</f>
        <v>-2.6989130434782567</v>
      </c>
      <c r="F107" s="485">
        <f>(F105*100/F334)-70</f>
        <v>3.1684073107049642</v>
      </c>
      <c r="G107" s="2554">
        <f>(G105*100/G334)-70</f>
        <v>3.629411764705992E-2</v>
      </c>
      <c r="H107" s="1639"/>
      <c r="I107" s="860"/>
    </row>
    <row r="108" spans="1:9" ht="14.25" customHeight="1">
      <c r="H108" s="5"/>
      <c r="I108" s="5"/>
    </row>
    <row r="109" spans="1:9" ht="19.5" customHeight="1">
      <c r="C109" s="10" t="s">
        <v>209</v>
      </c>
    </row>
    <row r="110" spans="1:9" ht="16.5" customHeight="1">
      <c r="A110" s="2812" t="s">
        <v>450</v>
      </c>
      <c r="B110" s="2812"/>
      <c r="C110" s="2812"/>
      <c r="D110" s="2812"/>
      <c r="E110" s="2812"/>
      <c r="F110" s="2812"/>
      <c r="G110" s="2812"/>
      <c r="H110" s="2812"/>
      <c r="I110" s="2812"/>
    </row>
    <row r="111" spans="1:9" ht="21.75" customHeight="1">
      <c r="B111" s="19" t="s">
        <v>206</v>
      </c>
      <c r="D111"/>
      <c r="E111"/>
      <c r="F111" s="19"/>
      <c r="G111" s="19"/>
      <c r="H111" s="20"/>
      <c r="I111" s="20"/>
    </row>
    <row r="112" spans="1:9" ht="17.25" customHeight="1">
      <c r="A112" s="22" t="s">
        <v>913</v>
      </c>
      <c r="B112" s="20"/>
      <c r="C112"/>
      <c r="D112" s="22" t="s">
        <v>0</v>
      </c>
      <c r="E112"/>
      <c r="F112" s="2" t="s">
        <v>451</v>
      </c>
      <c r="G112" s="20"/>
      <c r="H112" s="20"/>
      <c r="I112" s="26"/>
    </row>
    <row r="113" spans="1:9" ht="18.75" customHeight="1" thickBot="1">
      <c r="C113" s="25" t="s">
        <v>1</v>
      </c>
      <c r="D113" s="498"/>
      <c r="E113" s="498"/>
      <c r="F113" s="498"/>
      <c r="G113" s="498"/>
    </row>
    <row r="114" spans="1:9" ht="13.5" customHeight="1" thickBot="1">
      <c r="A114" s="422" t="s">
        <v>177</v>
      </c>
      <c r="B114" s="88"/>
      <c r="C114" s="423" t="s">
        <v>178</v>
      </c>
      <c r="D114" s="357" t="s">
        <v>179</v>
      </c>
      <c r="E114" s="357"/>
      <c r="F114" s="357"/>
      <c r="G114" s="424" t="s">
        <v>180</v>
      </c>
      <c r="H114" s="425" t="s">
        <v>181</v>
      </c>
      <c r="I114" s="426" t="s">
        <v>182</v>
      </c>
    </row>
    <row r="115" spans="1:9" ht="15" customHeight="1">
      <c r="A115" s="427" t="s">
        <v>183</v>
      </c>
      <c r="B115" s="428" t="s">
        <v>184</v>
      </c>
      <c r="C115" s="429" t="s">
        <v>185</v>
      </c>
      <c r="D115" s="430" t="s">
        <v>186</v>
      </c>
      <c r="E115" s="430" t="s">
        <v>56</v>
      </c>
      <c r="F115" s="430" t="s">
        <v>57</v>
      </c>
      <c r="G115" s="431" t="s">
        <v>187</v>
      </c>
      <c r="H115" s="432" t="s">
        <v>188</v>
      </c>
      <c r="I115" s="433" t="s">
        <v>342</v>
      </c>
    </row>
    <row r="116" spans="1:9" ht="14.25" customHeight="1" thickBot="1">
      <c r="A116" s="434"/>
      <c r="B116" s="477"/>
      <c r="C116" s="435"/>
      <c r="D116" s="436" t="s">
        <v>6</v>
      </c>
      <c r="E116" s="436" t="s">
        <v>7</v>
      </c>
      <c r="F116" s="436" t="s">
        <v>8</v>
      </c>
      <c r="G116" s="437" t="s">
        <v>189</v>
      </c>
      <c r="H116" s="438" t="s">
        <v>190</v>
      </c>
      <c r="I116" s="439" t="s">
        <v>341</v>
      </c>
    </row>
    <row r="117" spans="1:9" ht="14.25" customHeight="1">
      <c r="A117" s="88"/>
      <c r="B117" s="440" t="s">
        <v>156</v>
      </c>
      <c r="C117" s="441"/>
      <c r="D117" s="442"/>
      <c r="E117" s="443"/>
      <c r="F117" s="443"/>
      <c r="G117" s="586"/>
      <c r="H117" s="487"/>
      <c r="I117" s="446"/>
    </row>
    <row r="118" spans="1:9" ht="18" customHeight="1">
      <c r="A118" s="448" t="s">
        <v>191</v>
      </c>
      <c r="B118" s="496" t="s">
        <v>905</v>
      </c>
      <c r="C118" s="449" t="s">
        <v>937</v>
      </c>
      <c r="D118" s="2475">
        <v>30.111999999999998</v>
      </c>
      <c r="E118" s="347">
        <v>15.15</v>
      </c>
      <c r="F118" s="2047">
        <v>40.01</v>
      </c>
      <c r="G118" s="792">
        <v>416.83800000000002</v>
      </c>
      <c r="H118" s="489">
        <v>73</v>
      </c>
      <c r="I118" s="596" t="s">
        <v>547</v>
      </c>
    </row>
    <row r="119" spans="1:9" ht="13.5" customHeight="1">
      <c r="A119" s="85"/>
      <c r="B119" s="233" t="s">
        <v>527</v>
      </c>
      <c r="C119" s="458">
        <v>200</v>
      </c>
      <c r="D119" s="338">
        <v>1.6</v>
      </c>
      <c r="E119" s="336">
        <v>1.1000000000000001</v>
      </c>
      <c r="F119" s="336">
        <v>8.6999999999999993</v>
      </c>
      <c r="G119" s="795">
        <v>50.9</v>
      </c>
      <c r="H119" s="470">
        <v>76</v>
      </c>
      <c r="I119" s="455" t="s">
        <v>526</v>
      </c>
    </row>
    <row r="120" spans="1:9">
      <c r="A120" s="451" t="s">
        <v>192</v>
      </c>
      <c r="B120" s="411" t="s">
        <v>869</v>
      </c>
      <c r="C120" s="481">
        <v>10</v>
      </c>
      <c r="D120" s="220">
        <v>0.08</v>
      </c>
      <c r="E120" s="336">
        <v>7.25</v>
      </c>
      <c r="F120" s="336">
        <v>0.13</v>
      </c>
      <c r="G120" s="792">
        <v>66.09</v>
      </c>
      <c r="H120" s="529">
        <v>16</v>
      </c>
      <c r="I120" s="482" t="s">
        <v>868</v>
      </c>
    </row>
    <row r="121" spans="1:9" ht="15.6">
      <c r="A121" s="452" t="s">
        <v>12</v>
      </c>
      <c r="B121" s="375" t="s">
        <v>10</v>
      </c>
      <c r="C121" s="458">
        <v>40</v>
      </c>
      <c r="D121" s="220">
        <v>1.54</v>
      </c>
      <c r="E121" s="336">
        <v>0.55000000000000004</v>
      </c>
      <c r="F121" s="336">
        <v>21.68</v>
      </c>
      <c r="G121" s="792">
        <v>97.83</v>
      </c>
      <c r="H121" s="221">
        <v>20</v>
      </c>
      <c r="I121" s="455" t="s">
        <v>9</v>
      </c>
    </row>
    <row r="122" spans="1:9" ht="13.5" customHeight="1" thickBot="1">
      <c r="A122" s="456" t="s">
        <v>195</v>
      </c>
      <c r="B122" s="530" t="s">
        <v>601</v>
      </c>
      <c r="C122" s="471">
        <v>100</v>
      </c>
      <c r="D122" s="484">
        <v>0.4</v>
      </c>
      <c r="E122" s="485">
        <v>0.4</v>
      </c>
      <c r="F122" s="486">
        <v>9.8000000000000007</v>
      </c>
      <c r="G122" s="782">
        <v>47</v>
      </c>
      <c r="H122" s="528">
        <v>93</v>
      </c>
      <c r="I122" s="447" t="s">
        <v>611</v>
      </c>
    </row>
    <row r="123" spans="1:9" ht="13.5" customHeight="1">
      <c r="A123" s="462" t="s">
        <v>207</v>
      </c>
      <c r="C123" s="745">
        <f>C119+C120+C121+C122+160+40</f>
        <v>550</v>
      </c>
      <c r="D123" s="463">
        <f>SUM(D118:D122)</f>
        <v>33.731999999999999</v>
      </c>
      <c r="E123" s="464">
        <f>SUM(E118:E122)</f>
        <v>24.45</v>
      </c>
      <c r="F123" s="465">
        <f>SUM(F118:F122)</f>
        <v>80.319999999999993</v>
      </c>
      <c r="G123" s="588">
        <f>SUM(G118:G122)</f>
        <v>678.65800000000002</v>
      </c>
      <c r="H123" s="749" t="s">
        <v>303</v>
      </c>
      <c r="I123" s="704" t="s">
        <v>205</v>
      </c>
    </row>
    <row r="124" spans="1:9" ht="12.75" customHeight="1">
      <c r="A124" s="420"/>
      <c r="B124" s="754" t="s">
        <v>11</v>
      </c>
      <c r="C124" s="1638">
        <v>0.25</v>
      </c>
      <c r="D124" s="978">
        <f>(D334/100)*25</f>
        <v>22.5</v>
      </c>
      <c r="E124" s="977">
        <f>(E334/100)*25</f>
        <v>23</v>
      </c>
      <c r="F124" s="977">
        <f>(F334/100)*25</f>
        <v>95.75</v>
      </c>
      <c r="G124" s="2617">
        <f>(G334/100)*25</f>
        <v>680</v>
      </c>
      <c r="H124" s="1640">
        <f>G124-G123</f>
        <v>1.3419999999999845</v>
      </c>
      <c r="I124" s="703" t="s">
        <v>444</v>
      </c>
    </row>
    <row r="125" spans="1:9" ht="13.5" customHeight="1" thickBot="1">
      <c r="A125" s="230"/>
      <c r="B125" s="858" t="s">
        <v>453</v>
      </c>
      <c r="C125" s="1632"/>
      <c r="D125" s="2553">
        <f>(D123*100/D334)-25</f>
        <v>12.479999999999997</v>
      </c>
      <c r="E125" s="485">
        <f>(E123*100/E334)-25</f>
        <v>1.5760869565217384</v>
      </c>
      <c r="F125" s="485">
        <f>(F123*100/F334)-25</f>
        <v>-4.0287206266318556</v>
      </c>
      <c r="G125" s="2554">
        <f>(G123*100/G334)-25</f>
        <v>-4.9338235294115407E-2</v>
      </c>
      <c r="H125" s="1639"/>
      <c r="I125" s="860"/>
    </row>
    <row r="126" spans="1:9" ht="13.5" customHeight="1">
      <c r="A126" s="88"/>
      <c r="B126" s="170" t="s">
        <v>123</v>
      </c>
      <c r="C126" s="88"/>
      <c r="D126" s="5"/>
      <c r="E126" s="467"/>
      <c r="F126" s="2476"/>
      <c r="G126" s="2476"/>
      <c r="H126" s="2477"/>
      <c r="I126" s="469"/>
    </row>
    <row r="127" spans="1:9" ht="12.75" customHeight="1">
      <c r="A127" s="85"/>
      <c r="B127" s="480" t="s">
        <v>487</v>
      </c>
      <c r="C127" s="458">
        <v>60</v>
      </c>
      <c r="D127" s="338">
        <v>1.1399999999999999</v>
      </c>
      <c r="E127" s="336">
        <v>5.34</v>
      </c>
      <c r="F127" s="336">
        <v>4.62</v>
      </c>
      <c r="G127" s="792">
        <v>70.8</v>
      </c>
      <c r="H127" s="2478">
        <v>3</v>
      </c>
      <c r="I127" s="542" t="s">
        <v>442</v>
      </c>
    </row>
    <row r="128" spans="1:9">
      <c r="A128" s="448" t="s">
        <v>191</v>
      </c>
      <c r="B128" s="480" t="s">
        <v>596</v>
      </c>
      <c r="C128" s="488">
        <v>250</v>
      </c>
      <c r="D128" s="2456">
        <v>2.0179999999999998</v>
      </c>
      <c r="E128" s="894">
        <v>5.0168999999999997</v>
      </c>
      <c r="F128" s="894">
        <v>20.821999999999999</v>
      </c>
      <c r="G128" s="792">
        <v>138.51009999999999</v>
      </c>
      <c r="H128" s="589">
        <v>26</v>
      </c>
      <c r="I128" s="447" t="s">
        <v>773</v>
      </c>
    </row>
    <row r="129" spans="1:9" ht="13.5" customHeight="1">
      <c r="A129" s="451" t="s">
        <v>192</v>
      </c>
      <c r="B129" s="501" t="s">
        <v>774</v>
      </c>
      <c r="C129" s="481">
        <v>120</v>
      </c>
      <c r="D129" s="2045">
        <v>18.45</v>
      </c>
      <c r="E129" s="345">
        <v>16</v>
      </c>
      <c r="F129" s="345">
        <v>20.96</v>
      </c>
      <c r="G129" s="792">
        <v>291.61</v>
      </c>
      <c r="H129" s="454">
        <v>58</v>
      </c>
      <c r="I129" s="447" t="s">
        <v>775</v>
      </c>
    </row>
    <row r="130" spans="1:9" ht="12.75" customHeight="1">
      <c r="A130" s="452" t="s">
        <v>12</v>
      </c>
      <c r="B130" s="2048" t="s">
        <v>957</v>
      </c>
      <c r="C130" s="488" t="s">
        <v>968</v>
      </c>
      <c r="D130" s="559">
        <v>3.84</v>
      </c>
      <c r="E130" s="348">
        <v>3.6</v>
      </c>
      <c r="F130" s="2047">
        <v>16.2</v>
      </c>
      <c r="G130" s="783">
        <v>112.8</v>
      </c>
      <c r="H130" s="489">
        <v>47</v>
      </c>
      <c r="I130" s="596" t="s">
        <v>776</v>
      </c>
    </row>
    <row r="131" spans="1:9" ht="13.5" customHeight="1">
      <c r="A131" s="456" t="s">
        <v>195</v>
      </c>
      <c r="B131" s="457" t="s">
        <v>160</v>
      </c>
      <c r="C131" s="458">
        <v>200</v>
      </c>
      <c r="D131" s="220">
        <v>0.5</v>
      </c>
      <c r="E131" s="345">
        <v>0</v>
      </c>
      <c r="F131" s="345">
        <v>19.8</v>
      </c>
      <c r="G131" s="791">
        <v>81</v>
      </c>
      <c r="H131" s="459">
        <v>81</v>
      </c>
      <c r="I131" s="455" t="s">
        <v>369</v>
      </c>
    </row>
    <row r="132" spans="1:9" ht="12.75" customHeight="1">
      <c r="A132" s="85"/>
      <c r="B132" s="457" t="s">
        <v>10</v>
      </c>
      <c r="C132" s="458">
        <v>70</v>
      </c>
      <c r="D132" s="2109">
        <v>2.5030000000000001</v>
      </c>
      <c r="E132" s="345">
        <v>0.89500000000000002</v>
      </c>
      <c r="F132" s="336">
        <v>35.229999999999997</v>
      </c>
      <c r="G132" s="792">
        <v>158.98699999999999</v>
      </c>
      <c r="H132" s="459">
        <v>20</v>
      </c>
      <c r="I132" s="455" t="s">
        <v>9</v>
      </c>
    </row>
    <row r="133" spans="1:9" ht="12.75" customHeight="1" thickBot="1">
      <c r="A133" s="757"/>
      <c r="B133" s="457" t="s">
        <v>406</v>
      </c>
      <c r="C133" s="449">
        <v>50</v>
      </c>
      <c r="D133" s="2208">
        <v>2.8250000000000002</v>
      </c>
      <c r="E133" s="348">
        <v>0.75</v>
      </c>
      <c r="F133" s="348">
        <v>20.94</v>
      </c>
      <c r="G133" s="782">
        <v>101</v>
      </c>
      <c r="H133" s="459">
        <v>21</v>
      </c>
      <c r="I133" s="450" t="s">
        <v>9</v>
      </c>
    </row>
    <row r="134" spans="1:9" ht="13.5" customHeight="1">
      <c r="A134" s="462" t="s">
        <v>194</v>
      </c>
      <c r="B134" s="36"/>
      <c r="C134" s="2560">
        <f>C127+C128+C129+C131+C132+90+90+C133</f>
        <v>930</v>
      </c>
      <c r="D134" s="473">
        <f>SUM(D127:D133)</f>
        <v>31.275999999999996</v>
      </c>
      <c r="E134" s="464">
        <f>SUM(E127:E133)</f>
        <v>31.601900000000001</v>
      </c>
      <c r="F134" s="474">
        <f>SUM(F127:F133)</f>
        <v>138.572</v>
      </c>
      <c r="G134" s="588">
        <f>SUM(G127:G133)</f>
        <v>954.70709999999997</v>
      </c>
      <c r="H134" s="749" t="s">
        <v>303</v>
      </c>
      <c r="I134" s="704" t="s">
        <v>205</v>
      </c>
    </row>
    <row r="135" spans="1:9" ht="15" customHeight="1">
      <c r="A135" s="862"/>
      <c r="B135" s="863" t="s">
        <v>11</v>
      </c>
      <c r="C135" s="2049">
        <v>0.35</v>
      </c>
      <c r="D135" s="978">
        <f>(D334/100)*35</f>
        <v>31.5</v>
      </c>
      <c r="E135" s="977">
        <f>(E334/100)*35</f>
        <v>32.200000000000003</v>
      </c>
      <c r="F135" s="977">
        <f>(F334/100)*35</f>
        <v>134.05000000000001</v>
      </c>
      <c r="G135" s="2617">
        <f>(G334/100)*35</f>
        <v>952</v>
      </c>
      <c r="H135" s="302">
        <f>G135-G134</f>
        <v>-2.7070999999999685</v>
      </c>
      <c r="I135" s="703" t="s">
        <v>444</v>
      </c>
    </row>
    <row r="136" spans="1:9" ht="14.25" customHeight="1" thickBot="1">
      <c r="A136" s="230"/>
      <c r="B136" s="858" t="s">
        <v>453</v>
      </c>
      <c r="C136" s="1632"/>
      <c r="D136" s="2553">
        <f>(D134*100/D334)-35</f>
        <v>-0.24888888888889227</v>
      </c>
      <c r="E136" s="485">
        <f>(E134*100/E334)-35</f>
        <v>-0.65010869565217178</v>
      </c>
      <c r="F136" s="485">
        <f>(F134*100/F334)-35</f>
        <v>1.1806788511749389</v>
      </c>
      <c r="G136" s="2554">
        <f>(G134*100/G334)-35</f>
        <v>9.9525735294115236E-2</v>
      </c>
      <c r="H136" s="1639"/>
      <c r="I136" s="860"/>
    </row>
    <row r="137" spans="1:9" ht="13.5" customHeight="1">
      <c r="A137" s="502" t="s">
        <v>191</v>
      </c>
      <c r="B137" s="169" t="s">
        <v>238</v>
      </c>
      <c r="C137" s="88"/>
      <c r="D137" s="5"/>
      <c r="E137" s="467"/>
      <c r="F137" s="467"/>
      <c r="G137" s="467"/>
      <c r="H137" s="469"/>
      <c r="I137" s="469"/>
    </row>
    <row r="138" spans="1:9" ht="17.25" customHeight="1">
      <c r="A138" s="451" t="s">
        <v>192</v>
      </c>
      <c r="B138" s="480" t="s">
        <v>695</v>
      </c>
      <c r="C138" s="449">
        <v>200</v>
      </c>
      <c r="D138" s="1694">
        <v>0.2</v>
      </c>
      <c r="E138" s="2050">
        <v>0.1</v>
      </c>
      <c r="F138" s="2050">
        <v>7.5</v>
      </c>
      <c r="G138" s="795">
        <v>31.6</v>
      </c>
      <c r="H138" s="489">
        <v>78</v>
      </c>
      <c r="I138" s="450" t="s">
        <v>696</v>
      </c>
    </row>
    <row r="139" spans="1:9" ht="12.75" customHeight="1">
      <c r="A139" s="452" t="s">
        <v>12</v>
      </c>
      <c r="B139" s="499" t="s">
        <v>928</v>
      </c>
      <c r="C139" s="449" t="s">
        <v>936</v>
      </c>
      <c r="D139" s="386">
        <v>8.5139999999999993</v>
      </c>
      <c r="E139" s="348">
        <v>8.1560000000000006</v>
      </c>
      <c r="F139" s="2117">
        <v>17.855</v>
      </c>
      <c r="G139" s="795">
        <v>175.88</v>
      </c>
      <c r="H139" s="489">
        <v>51</v>
      </c>
      <c r="I139" s="2051" t="s">
        <v>893</v>
      </c>
    </row>
    <row r="140" spans="1:9" ht="10.5" customHeight="1">
      <c r="A140" s="85"/>
      <c r="B140" s="62" t="s">
        <v>927</v>
      </c>
      <c r="C140" s="490"/>
      <c r="D140" s="830"/>
      <c r="E140" s="807"/>
      <c r="F140" s="830"/>
      <c r="G140" s="938"/>
      <c r="H140" s="490"/>
      <c r="I140" s="490"/>
    </row>
    <row r="141" spans="1:9" ht="15.75" customHeight="1" thickBot="1">
      <c r="A141" s="755" t="s">
        <v>195</v>
      </c>
      <c r="B141" s="480" t="s">
        <v>406</v>
      </c>
      <c r="C141" s="449">
        <v>30</v>
      </c>
      <c r="D141" s="2208">
        <v>1.6950000000000001</v>
      </c>
      <c r="E141" s="348">
        <v>0.45</v>
      </c>
      <c r="F141" s="348">
        <v>12.56</v>
      </c>
      <c r="G141" s="918">
        <v>61.07</v>
      </c>
      <c r="H141" s="1657">
        <v>21</v>
      </c>
      <c r="I141" s="2052" t="s">
        <v>9</v>
      </c>
    </row>
    <row r="142" spans="1:9">
      <c r="A142" s="462" t="s">
        <v>247</v>
      </c>
      <c r="B142" s="36"/>
      <c r="C142" s="746">
        <f>C138+C141+110+20</f>
        <v>360</v>
      </c>
      <c r="D142" s="473">
        <f>SUM(D138:D141)</f>
        <v>10.408999999999999</v>
      </c>
      <c r="E142" s="464">
        <f>SUM(E138:E141)</f>
        <v>8.7059999999999995</v>
      </c>
      <c r="F142" s="474">
        <f>SUM(F138:F141)</f>
        <v>37.914999999999999</v>
      </c>
      <c r="G142" s="588">
        <f>SUM(G138:G141)</f>
        <v>268.55</v>
      </c>
      <c r="H142" s="749" t="s">
        <v>303</v>
      </c>
      <c r="I142" s="704" t="s">
        <v>205</v>
      </c>
    </row>
    <row r="143" spans="1:9" ht="15" customHeight="1">
      <c r="A143" s="862"/>
      <c r="B143" s="863" t="s">
        <v>11</v>
      </c>
      <c r="C143" s="1638">
        <v>0.1</v>
      </c>
      <c r="D143" s="978">
        <f>(D334/100)*10</f>
        <v>9</v>
      </c>
      <c r="E143" s="977">
        <f>(E334/100)*10</f>
        <v>9.2000000000000011</v>
      </c>
      <c r="F143" s="977">
        <f>(F334/100)*10</f>
        <v>38.299999999999997</v>
      </c>
      <c r="G143" s="2617">
        <f>(G334/100)*10</f>
        <v>272</v>
      </c>
      <c r="H143" s="709">
        <f>G143-G142</f>
        <v>3.4499999999999886</v>
      </c>
      <c r="I143" s="705" t="s">
        <v>444</v>
      </c>
    </row>
    <row r="144" spans="1:9" ht="15" customHeight="1" thickBot="1">
      <c r="A144" s="230"/>
      <c r="B144" s="858" t="s">
        <v>453</v>
      </c>
      <c r="C144" s="1632"/>
      <c r="D144" s="2553">
        <f>(D142*100/D334)-10</f>
        <v>1.5655555555555534</v>
      </c>
      <c r="E144" s="485">
        <f>(E142*100/E334)-10</f>
        <v>-0.53695652173913189</v>
      </c>
      <c r="F144" s="485">
        <f>(F142*100/F334)-10</f>
        <v>-0.10052219321148748</v>
      </c>
      <c r="G144" s="2554">
        <f>(G142*100/G334)-10</f>
        <v>-0.12683823529411775</v>
      </c>
      <c r="H144" s="1639"/>
      <c r="I144" s="860"/>
    </row>
    <row r="145" spans="1:9" ht="16.5" customHeight="1">
      <c r="A145" s="9"/>
      <c r="B145" s="9"/>
      <c r="C145" s="5"/>
      <c r="D145" s="5"/>
      <c r="E145" s="5"/>
      <c r="F145" s="5"/>
      <c r="G145" s="5"/>
      <c r="H145" s="5"/>
      <c r="I145" s="5"/>
    </row>
    <row r="146" spans="1:9" ht="14.25" customHeight="1" thickBot="1">
      <c r="A146" s="107"/>
      <c r="B146" s="550"/>
      <c r="C146" s="121"/>
      <c r="D146" s="604"/>
      <c r="E146" s="604"/>
      <c r="F146" s="604"/>
      <c r="G146" s="558"/>
      <c r="H146" s="121"/>
      <c r="I146" s="121"/>
    </row>
    <row r="147" spans="1:9" ht="12.75" customHeight="1">
      <c r="A147" s="706"/>
      <c r="B147" s="36" t="s">
        <v>302</v>
      </c>
      <c r="C147" s="37"/>
      <c r="D147" s="147">
        <f>D123+D134</f>
        <v>65.007999999999996</v>
      </c>
      <c r="E147" s="236">
        <f>E123+E134</f>
        <v>56.051900000000003</v>
      </c>
      <c r="F147" s="236">
        <f>F123+F134</f>
        <v>218.892</v>
      </c>
      <c r="G147" s="708">
        <f>G123+G134</f>
        <v>1633.3651</v>
      </c>
      <c r="H147" s="707" t="s">
        <v>303</v>
      </c>
      <c r="I147" s="704" t="s">
        <v>205</v>
      </c>
    </row>
    <row r="148" spans="1:9" ht="13.5" customHeight="1">
      <c r="A148" s="420"/>
      <c r="B148" s="754" t="s">
        <v>11</v>
      </c>
      <c r="C148" s="1638">
        <v>0.6</v>
      </c>
      <c r="D148" s="978">
        <f>(D334/100)*60</f>
        <v>54</v>
      </c>
      <c r="E148" s="977">
        <f>(E334/100)*60</f>
        <v>55.2</v>
      </c>
      <c r="F148" s="977">
        <f>(F334/100)*60</f>
        <v>229.8</v>
      </c>
      <c r="G148" s="2617">
        <f>(G334/100)*60</f>
        <v>1632</v>
      </c>
      <c r="H148" s="2550">
        <f>G148-G147</f>
        <v>-1.365099999999984</v>
      </c>
      <c r="I148" s="703" t="s">
        <v>444</v>
      </c>
    </row>
    <row r="149" spans="1:9" ht="15" thickBot="1">
      <c r="A149" s="230"/>
      <c r="B149" s="858" t="s">
        <v>453</v>
      </c>
      <c r="C149" s="1632"/>
      <c r="D149" s="2553">
        <f>(D147*100/D334)-60</f>
        <v>12.231111111111105</v>
      </c>
      <c r="E149" s="485">
        <f>(E147*100/E334)-60</f>
        <v>0.92597826086957014</v>
      </c>
      <c r="F149" s="485">
        <f>(F147*100/F334)-60</f>
        <v>-2.8480417754569203</v>
      </c>
      <c r="G149" s="2554">
        <f>(G147*100/G334)-60</f>
        <v>5.0187500000006935E-2</v>
      </c>
      <c r="H149" s="1639"/>
      <c r="I149" s="860"/>
    </row>
    <row r="150" spans="1:9" ht="13.5" customHeight="1"/>
    <row r="151" spans="1:9" ht="16.5" customHeight="1" thickBot="1"/>
    <row r="152" spans="1:9" ht="12.75" customHeight="1">
      <c r="A152" s="706"/>
      <c r="B152" s="36" t="s">
        <v>301</v>
      </c>
      <c r="C152" s="37"/>
      <c r="D152" s="147">
        <f>D134+D142</f>
        <v>41.684999999999995</v>
      </c>
      <c r="E152" s="236">
        <f>E134+E142</f>
        <v>40.307900000000004</v>
      </c>
      <c r="F152" s="236">
        <f>F134+F142</f>
        <v>176.48699999999999</v>
      </c>
      <c r="G152" s="708">
        <f>G134+G142</f>
        <v>1223.2571</v>
      </c>
      <c r="H152" s="707" t="s">
        <v>303</v>
      </c>
      <c r="I152" s="704" t="s">
        <v>205</v>
      </c>
    </row>
    <row r="153" spans="1:9" ht="12" customHeight="1">
      <c r="A153" s="420"/>
      <c r="B153" s="754" t="s">
        <v>11</v>
      </c>
      <c r="C153" s="1638">
        <v>0.45</v>
      </c>
      <c r="D153" s="978">
        <f>(D334/100)*45</f>
        <v>40.5</v>
      </c>
      <c r="E153" s="977">
        <f>(E334/100)*45</f>
        <v>41.4</v>
      </c>
      <c r="F153" s="977">
        <f>(F334/100)*45</f>
        <v>172.35</v>
      </c>
      <c r="G153" s="2617">
        <f>(G334/100)*45</f>
        <v>1224</v>
      </c>
      <c r="H153" s="2680">
        <f>G153-G152</f>
        <v>0.74289999999996326</v>
      </c>
      <c r="I153" s="703" t="s">
        <v>444</v>
      </c>
    </row>
    <row r="154" spans="1:9" ht="13.5" customHeight="1" thickBot="1">
      <c r="A154" s="230"/>
      <c r="B154" s="858" t="s">
        <v>453</v>
      </c>
      <c r="C154" s="1632"/>
      <c r="D154" s="2553">
        <f>(D152*100/D334)-45</f>
        <v>1.3166666666666558</v>
      </c>
      <c r="E154" s="485">
        <f>(E152*100/E334)-45</f>
        <v>-1.1870652173913001</v>
      </c>
      <c r="F154" s="485">
        <f>(F152*100/F334)-45</f>
        <v>1.0801566579634496</v>
      </c>
      <c r="G154" s="2554">
        <f>(G152*100/G334)-45</f>
        <v>-2.7312500000000739E-2</v>
      </c>
      <c r="H154" s="1639"/>
      <c r="I154" s="860"/>
    </row>
    <row r="155" spans="1:9" ht="15" customHeight="1"/>
    <row r="156" spans="1:9" ht="15" thickBot="1"/>
    <row r="157" spans="1:9">
      <c r="A157" s="706"/>
      <c r="B157" s="36" t="s">
        <v>248</v>
      </c>
      <c r="C157" s="37"/>
      <c r="D157" s="147">
        <f>D123+D134+D142</f>
        <v>75.417000000000002</v>
      </c>
      <c r="E157" s="236">
        <f>E123+E134+E142</f>
        <v>64.757900000000006</v>
      </c>
      <c r="F157" s="236">
        <f>F123+F134+F142</f>
        <v>256.80700000000002</v>
      </c>
      <c r="G157" s="610">
        <f>G123+G134+G142</f>
        <v>1901.9150999999999</v>
      </c>
      <c r="H157" s="707" t="s">
        <v>303</v>
      </c>
      <c r="I157" s="704" t="s">
        <v>205</v>
      </c>
    </row>
    <row r="158" spans="1:9">
      <c r="A158" s="420"/>
      <c r="B158" s="754" t="s">
        <v>11</v>
      </c>
      <c r="C158" s="1638">
        <v>0.7</v>
      </c>
      <c r="D158" s="978">
        <f>(D334/100)*70</f>
        <v>63</v>
      </c>
      <c r="E158" s="977">
        <f>(E334/100)*70</f>
        <v>64.400000000000006</v>
      </c>
      <c r="F158" s="977">
        <f>(F334/100)*70</f>
        <v>268.10000000000002</v>
      </c>
      <c r="G158" s="2617">
        <f>(G334/100)*70</f>
        <v>1904</v>
      </c>
      <c r="H158" s="2680">
        <f>G158-G157</f>
        <v>2.0849000000000615</v>
      </c>
      <c r="I158" s="703" t="s">
        <v>444</v>
      </c>
    </row>
    <row r="159" spans="1:9" ht="15" thickBot="1">
      <c r="A159" s="230"/>
      <c r="B159" s="858" t="s">
        <v>453</v>
      </c>
      <c r="C159" s="1632"/>
      <c r="D159" s="2553">
        <f>(D157*100/D334)-70</f>
        <v>13.796666666666667</v>
      </c>
      <c r="E159" s="485">
        <f>(E157*100/E334)-70</f>
        <v>0.3890217391304418</v>
      </c>
      <c r="F159" s="485">
        <f>(F157*100/F334)-70</f>
        <v>-2.9485639686684095</v>
      </c>
      <c r="G159" s="2554">
        <f>(G157*100/G334)-70</f>
        <v>-7.6650735294123251E-2</v>
      </c>
      <c r="H159" s="1639"/>
      <c r="I159" s="860"/>
    </row>
    <row r="161" spans="1:9">
      <c r="B161" s="9"/>
      <c r="C161" s="5"/>
      <c r="D161" s="156"/>
      <c r="E161" s="156"/>
      <c r="F161" s="156"/>
      <c r="G161" s="156"/>
      <c r="H161" s="5"/>
    </row>
    <row r="162" spans="1:9">
      <c r="B162" s="9"/>
      <c r="C162" s="5"/>
      <c r="D162" s="5"/>
      <c r="E162" s="5"/>
      <c r="F162" s="5"/>
      <c r="G162" s="5"/>
      <c r="H162" s="5"/>
    </row>
    <row r="163" spans="1:9">
      <c r="B163" s="2384"/>
      <c r="C163" s="5"/>
      <c r="D163" s="44"/>
      <c r="E163" s="44"/>
      <c r="F163" s="44"/>
      <c r="G163" s="44"/>
      <c r="H163" s="5"/>
    </row>
    <row r="164" spans="1:9" ht="14.25" customHeight="1">
      <c r="C164" s="10" t="s">
        <v>209</v>
      </c>
    </row>
    <row r="165" spans="1:9" ht="12.75" customHeight="1">
      <c r="A165" s="2812" t="s">
        <v>450</v>
      </c>
      <c r="B165" s="2812"/>
      <c r="C165" s="2812"/>
      <c r="D165" s="2812"/>
      <c r="E165" s="2812"/>
      <c r="F165" s="2812"/>
      <c r="G165" s="2812"/>
      <c r="H165" s="2812"/>
      <c r="I165" s="2812"/>
    </row>
    <row r="166" spans="1:9" ht="15.75" customHeight="1">
      <c r="B166" s="19" t="s">
        <v>206</v>
      </c>
      <c r="D166"/>
      <c r="E166"/>
      <c r="F166" s="19"/>
      <c r="G166" s="19"/>
      <c r="H166" s="20"/>
      <c r="I166" s="20"/>
    </row>
    <row r="167" spans="1:9" ht="18.75" customHeight="1">
      <c r="A167" s="22" t="s">
        <v>913</v>
      </c>
      <c r="B167" s="20"/>
      <c r="C167"/>
      <c r="D167" s="22" t="s">
        <v>0</v>
      </c>
      <c r="E167"/>
      <c r="F167" s="2" t="s">
        <v>451</v>
      </c>
      <c r="G167" s="20"/>
      <c r="H167" s="20"/>
      <c r="I167" s="26"/>
    </row>
    <row r="168" spans="1:9" ht="17.25" customHeight="1" thickBot="1">
      <c r="C168" s="25" t="s">
        <v>1</v>
      </c>
    </row>
    <row r="169" spans="1:9" ht="15" customHeight="1" thickBot="1">
      <c r="A169" s="422" t="s">
        <v>177</v>
      </c>
      <c r="B169" s="88"/>
      <c r="C169" s="423" t="s">
        <v>178</v>
      </c>
      <c r="D169" s="357" t="s">
        <v>179</v>
      </c>
      <c r="E169" s="357"/>
      <c r="F169" s="357"/>
      <c r="G169" s="424" t="s">
        <v>180</v>
      </c>
      <c r="H169" s="425" t="s">
        <v>181</v>
      </c>
      <c r="I169" s="426" t="s">
        <v>182</v>
      </c>
    </row>
    <row r="170" spans="1:9" ht="12" customHeight="1">
      <c r="A170" s="427" t="s">
        <v>183</v>
      </c>
      <c r="B170" s="428" t="s">
        <v>184</v>
      </c>
      <c r="C170" s="429" t="s">
        <v>185</v>
      </c>
      <c r="D170" s="430" t="s">
        <v>186</v>
      </c>
      <c r="E170" s="430" t="s">
        <v>56</v>
      </c>
      <c r="F170" s="430" t="s">
        <v>57</v>
      </c>
      <c r="G170" s="431" t="s">
        <v>187</v>
      </c>
      <c r="H170" s="432" t="s">
        <v>188</v>
      </c>
      <c r="I170" s="433" t="s">
        <v>342</v>
      </c>
    </row>
    <row r="171" spans="1:9" ht="15.75" customHeight="1" thickBot="1">
      <c r="A171" s="434"/>
      <c r="B171" s="477"/>
      <c r="C171" s="435"/>
      <c r="D171" s="436" t="s">
        <v>6</v>
      </c>
      <c r="E171" s="436" t="s">
        <v>7</v>
      </c>
      <c r="F171" s="436" t="s">
        <v>8</v>
      </c>
      <c r="G171" s="437" t="s">
        <v>189</v>
      </c>
      <c r="H171" s="438" t="s">
        <v>190</v>
      </c>
      <c r="I171" s="439" t="s">
        <v>341</v>
      </c>
    </row>
    <row r="172" spans="1:9" ht="15.75" customHeight="1">
      <c r="A172" s="84"/>
      <c r="B172" s="585" t="s">
        <v>156</v>
      </c>
      <c r="C172" s="1692"/>
      <c r="D172" s="442"/>
      <c r="E172" s="443"/>
      <c r="F172" s="443"/>
      <c r="G172" s="595"/>
      <c r="H172" s="487"/>
      <c r="I172" s="446"/>
    </row>
    <row r="173" spans="1:9">
      <c r="A173" s="1688" t="s">
        <v>191</v>
      </c>
      <c r="B173" s="685" t="s">
        <v>513</v>
      </c>
      <c r="C173" s="256">
        <v>60</v>
      </c>
      <c r="D173" s="220">
        <v>1.2130000000000001</v>
      </c>
      <c r="E173" s="336">
        <v>3.0680000000000001</v>
      </c>
      <c r="F173" s="336">
        <v>5.12</v>
      </c>
      <c r="G173" s="782">
        <v>53.305999999999997</v>
      </c>
      <c r="H173" s="459">
        <v>10</v>
      </c>
      <c r="I173" s="455" t="s">
        <v>514</v>
      </c>
    </row>
    <row r="174" spans="1:9">
      <c r="A174" s="1689" t="s">
        <v>192</v>
      </c>
      <c r="B174" s="627" t="s">
        <v>545</v>
      </c>
      <c r="C174" s="258" t="s">
        <v>936</v>
      </c>
      <c r="D174" s="2212">
        <v>11.44</v>
      </c>
      <c r="E174" s="347">
        <v>10.287000000000001</v>
      </c>
      <c r="F174" s="347">
        <v>6.57</v>
      </c>
      <c r="G174" s="782">
        <v>182.62299999999999</v>
      </c>
      <c r="H174" s="478">
        <v>64</v>
      </c>
      <c r="I174" s="450" t="s">
        <v>470</v>
      </c>
    </row>
    <row r="175" spans="1:9" ht="14.25" customHeight="1">
      <c r="A175" s="60"/>
      <c r="B175" s="496" t="s">
        <v>595</v>
      </c>
      <c r="C175" s="258" t="s">
        <v>958</v>
      </c>
      <c r="D175" s="386">
        <v>3.1709999999999998</v>
      </c>
      <c r="E175" s="348">
        <v>4.2190000000000003</v>
      </c>
      <c r="F175" s="615">
        <v>19.73</v>
      </c>
      <c r="G175" s="2054">
        <v>130.15</v>
      </c>
      <c r="H175" s="489">
        <v>48</v>
      </c>
      <c r="I175" s="450" t="s">
        <v>612</v>
      </c>
    </row>
    <row r="176" spans="1:9" ht="14.25" customHeight="1">
      <c r="A176" s="60"/>
      <c r="B176" s="1695" t="s">
        <v>546</v>
      </c>
      <c r="C176" s="703"/>
      <c r="D176" s="305">
        <v>0.42</v>
      </c>
      <c r="E176" s="807">
        <v>1.38</v>
      </c>
      <c r="F176" s="305">
        <v>2.13</v>
      </c>
      <c r="G176" s="945">
        <v>22.5</v>
      </c>
      <c r="H176" s="1696"/>
      <c r="I176" s="800" t="s">
        <v>534</v>
      </c>
    </row>
    <row r="177" spans="1:9">
      <c r="A177" s="1691" t="s">
        <v>196</v>
      </c>
      <c r="B177" s="453" t="s">
        <v>313</v>
      </c>
      <c r="C177" s="256">
        <v>200</v>
      </c>
      <c r="D177" s="338">
        <v>1</v>
      </c>
      <c r="E177" s="336">
        <v>0</v>
      </c>
      <c r="F177" s="336">
        <v>25.4</v>
      </c>
      <c r="G177" s="918">
        <v>105.6</v>
      </c>
      <c r="H177" s="479">
        <v>92</v>
      </c>
      <c r="I177" s="455" t="s">
        <v>543</v>
      </c>
    </row>
    <row r="178" spans="1:9">
      <c r="A178" s="60"/>
      <c r="B178" s="453" t="s">
        <v>10</v>
      </c>
      <c r="C178" s="458">
        <v>50</v>
      </c>
      <c r="D178" s="2109">
        <v>1.93</v>
      </c>
      <c r="E178" s="345">
        <v>0.69</v>
      </c>
      <c r="F178" s="336">
        <v>27.1</v>
      </c>
      <c r="G178" s="782">
        <v>122.29</v>
      </c>
      <c r="H178" s="459">
        <v>20</v>
      </c>
      <c r="I178" s="455" t="s">
        <v>9</v>
      </c>
    </row>
    <row r="179" spans="1:9" ht="15" thickBot="1">
      <c r="A179" s="1762"/>
      <c r="B179" s="460" t="s">
        <v>406</v>
      </c>
      <c r="C179" s="471">
        <v>30</v>
      </c>
      <c r="D179" s="2208">
        <v>1.6950000000000001</v>
      </c>
      <c r="E179" s="348">
        <v>0.45</v>
      </c>
      <c r="F179" s="348">
        <v>12.56</v>
      </c>
      <c r="G179" s="782">
        <v>61.07</v>
      </c>
      <c r="H179" s="459">
        <v>21</v>
      </c>
      <c r="I179" s="461" t="s">
        <v>9</v>
      </c>
    </row>
    <row r="180" spans="1:9">
      <c r="A180" s="462" t="s">
        <v>207</v>
      </c>
      <c r="C180" s="160">
        <f>C173+C177+C178+C179+110+20+150+30</f>
        <v>650</v>
      </c>
      <c r="D180" s="463">
        <f>SUM(D173:D179)</f>
        <v>20.869</v>
      </c>
      <c r="E180" s="464">
        <f>SUM(E173:E179)</f>
        <v>20.094000000000001</v>
      </c>
      <c r="F180" s="465">
        <f>SUM(F173:F179)</f>
        <v>98.610000000000014</v>
      </c>
      <c r="G180" s="588">
        <f>SUM(G173:G179)</f>
        <v>677.53899999999999</v>
      </c>
      <c r="H180" s="749" t="s">
        <v>303</v>
      </c>
      <c r="I180" s="704" t="s">
        <v>205</v>
      </c>
    </row>
    <row r="181" spans="1:9" ht="18" customHeight="1">
      <c r="A181" s="862"/>
      <c r="B181" s="863" t="s">
        <v>11</v>
      </c>
      <c r="C181" s="1638">
        <v>0.25</v>
      </c>
      <c r="D181" s="978">
        <f>(D334/100)*25</f>
        <v>22.5</v>
      </c>
      <c r="E181" s="977">
        <f>(E334/100)*25</f>
        <v>23</v>
      </c>
      <c r="F181" s="977">
        <f>(F334/100)*25</f>
        <v>95.75</v>
      </c>
      <c r="G181" s="2617">
        <f>(G334/100)*25</f>
        <v>680</v>
      </c>
      <c r="H181" s="1640">
        <f>G181-G180</f>
        <v>2.4610000000000127</v>
      </c>
      <c r="I181" s="703" t="s">
        <v>444</v>
      </c>
    </row>
    <row r="182" spans="1:9" ht="16.5" customHeight="1" thickBot="1">
      <c r="A182" s="230"/>
      <c r="B182" s="858" t="s">
        <v>453</v>
      </c>
      <c r="C182" s="1632"/>
      <c r="D182" s="2553">
        <f>(D180*100/D334)-25</f>
        <v>-1.8122222222222213</v>
      </c>
      <c r="E182" s="485">
        <f>(E180*100/E334)-25</f>
        <v>-3.1586956521739111</v>
      </c>
      <c r="F182" s="485">
        <f>(F180*100/F334)-25</f>
        <v>0.74673629242820283</v>
      </c>
      <c r="G182" s="2554">
        <f>(G180*100/G334)-25</f>
        <v>-9.0477941176473564E-2</v>
      </c>
      <c r="H182" s="1639"/>
      <c r="I182" s="860"/>
    </row>
    <row r="183" spans="1:9">
      <c r="A183" s="88"/>
      <c r="B183" s="440" t="s">
        <v>123</v>
      </c>
      <c r="C183" s="88"/>
      <c r="D183" s="5"/>
      <c r="E183" s="467"/>
      <c r="F183" s="467"/>
      <c r="G183" s="467"/>
      <c r="H183" s="469"/>
      <c r="I183" s="469"/>
    </row>
    <row r="184" spans="1:9">
      <c r="A184" s="448" t="s">
        <v>191</v>
      </c>
      <c r="B184" s="1917" t="s">
        <v>353</v>
      </c>
      <c r="C184" s="458">
        <v>60</v>
      </c>
      <c r="D184" s="220">
        <v>0.9</v>
      </c>
      <c r="E184" s="336">
        <v>2.16</v>
      </c>
      <c r="F184" s="336">
        <v>5.0999999999999996</v>
      </c>
      <c r="G184" s="578">
        <v>43.2</v>
      </c>
      <c r="H184" s="454">
        <v>4</v>
      </c>
      <c r="I184" s="542" t="s">
        <v>590</v>
      </c>
    </row>
    <row r="185" spans="1:9">
      <c r="A185" s="451" t="s">
        <v>192</v>
      </c>
      <c r="B185" s="411" t="s">
        <v>585</v>
      </c>
      <c r="C185" s="458">
        <v>250</v>
      </c>
      <c r="D185" s="220">
        <v>1.3</v>
      </c>
      <c r="E185" s="336">
        <v>4.375</v>
      </c>
      <c r="F185" s="336">
        <v>6</v>
      </c>
      <c r="G185" s="578">
        <v>68.5</v>
      </c>
      <c r="H185" s="589">
        <v>23</v>
      </c>
      <c r="I185" s="542" t="s">
        <v>780</v>
      </c>
    </row>
    <row r="186" spans="1:9" ht="15.6">
      <c r="A186" s="452" t="s">
        <v>12</v>
      </c>
      <c r="B186" s="411" t="s">
        <v>788</v>
      </c>
      <c r="C186" s="449" t="s">
        <v>253</v>
      </c>
      <c r="D186" s="386">
        <v>14.592000000000001</v>
      </c>
      <c r="E186" s="348">
        <v>14.439</v>
      </c>
      <c r="F186" s="386">
        <v>3.0379999999999998</v>
      </c>
      <c r="G186" s="587">
        <v>201.28800000000001</v>
      </c>
      <c r="H186" s="454">
        <v>52</v>
      </c>
      <c r="I186" s="450" t="s">
        <v>789</v>
      </c>
    </row>
    <row r="187" spans="1:9">
      <c r="A187" s="456" t="s">
        <v>196</v>
      </c>
      <c r="B187" s="2565" t="s">
        <v>782</v>
      </c>
      <c r="C187" s="491">
        <v>180</v>
      </c>
      <c r="D187" s="386">
        <v>2.66</v>
      </c>
      <c r="E187" s="348">
        <v>6.1959999999999997</v>
      </c>
      <c r="F187" s="386">
        <v>34.247</v>
      </c>
      <c r="G187" s="792">
        <v>203.392</v>
      </c>
      <c r="H187" s="478">
        <v>35</v>
      </c>
      <c r="I187" s="450" t="s">
        <v>781</v>
      </c>
    </row>
    <row r="188" spans="1:9">
      <c r="A188" s="85"/>
      <c r="B188" s="1641" t="s">
        <v>241</v>
      </c>
      <c r="C188" s="458">
        <v>200</v>
      </c>
      <c r="D188" s="2045">
        <v>5.2039999999999997</v>
      </c>
      <c r="E188" s="345">
        <v>4.7480000000000002</v>
      </c>
      <c r="F188" s="345">
        <v>17.876999999999999</v>
      </c>
      <c r="G188" s="782">
        <v>135.25</v>
      </c>
      <c r="H188" s="470">
        <v>89</v>
      </c>
      <c r="I188" s="447" t="s">
        <v>576</v>
      </c>
    </row>
    <row r="189" spans="1:9">
      <c r="A189" s="85"/>
      <c r="B189" s="457" t="s">
        <v>10</v>
      </c>
      <c r="C189" s="458">
        <v>70</v>
      </c>
      <c r="D189" s="2109">
        <v>2.5030000000000001</v>
      </c>
      <c r="E189" s="345">
        <v>0.89500000000000002</v>
      </c>
      <c r="F189" s="336">
        <v>35.229999999999997</v>
      </c>
      <c r="G189" s="782">
        <v>158.97900000000001</v>
      </c>
      <c r="H189" s="459">
        <v>20</v>
      </c>
      <c r="I189" s="455" t="s">
        <v>9</v>
      </c>
    </row>
    <row r="190" spans="1:9">
      <c r="A190" s="85"/>
      <c r="B190" s="457" t="s">
        <v>406</v>
      </c>
      <c r="C190" s="449">
        <v>50</v>
      </c>
      <c r="D190" s="2208">
        <v>2.8250000000000002</v>
      </c>
      <c r="E190" s="348">
        <v>0.75</v>
      </c>
      <c r="F190" s="348">
        <v>20.94</v>
      </c>
      <c r="G190" s="782">
        <v>101</v>
      </c>
      <c r="H190" s="459">
        <v>21</v>
      </c>
      <c r="I190" s="450" t="s">
        <v>9</v>
      </c>
    </row>
    <row r="191" spans="1:9" ht="15" thickBot="1">
      <c r="A191" s="757"/>
      <c r="B191" s="411" t="s">
        <v>308</v>
      </c>
      <c r="C191" s="471">
        <v>100</v>
      </c>
      <c r="D191" s="346">
        <v>0.34</v>
      </c>
      <c r="E191" s="347">
        <v>0.34</v>
      </c>
      <c r="F191" s="348">
        <v>8.4</v>
      </c>
      <c r="G191" s="622">
        <v>40.29</v>
      </c>
      <c r="H191" s="750">
        <v>94</v>
      </c>
      <c r="I191" s="542" t="s">
        <v>783</v>
      </c>
    </row>
    <row r="192" spans="1:9">
      <c r="A192" s="462" t="s">
        <v>194</v>
      </c>
      <c r="B192" s="36"/>
      <c r="C192" s="964">
        <f>C184+C185+C187+C188+C189+C190+C191+50+50</f>
        <v>1010</v>
      </c>
      <c r="D192" s="473">
        <f>SUM(D184:D191)</f>
        <v>30.324000000000002</v>
      </c>
      <c r="E192" s="464">
        <f>SUM(E184:E191)</f>
        <v>33.903000000000006</v>
      </c>
      <c r="F192" s="474">
        <f>SUM(F184:F191)</f>
        <v>130.83199999999999</v>
      </c>
      <c r="G192" s="588">
        <f>SUM(G184:G191)</f>
        <v>951.899</v>
      </c>
      <c r="H192" s="749" t="s">
        <v>303</v>
      </c>
      <c r="I192" s="704" t="s">
        <v>205</v>
      </c>
    </row>
    <row r="193" spans="1:9">
      <c r="A193" s="862"/>
      <c r="B193" s="863" t="s">
        <v>11</v>
      </c>
      <c r="C193" s="1638">
        <v>0.35</v>
      </c>
      <c r="D193" s="978">
        <f>(D334/100)*35</f>
        <v>31.5</v>
      </c>
      <c r="E193" s="977">
        <f>(E334/100)*35</f>
        <v>32.200000000000003</v>
      </c>
      <c r="F193" s="977">
        <f>(F334/100)*35</f>
        <v>134.05000000000001</v>
      </c>
      <c r="G193" s="2617">
        <f>(G334/100)*35</f>
        <v>952</v>
      </c>
      <c r="H193" s="1640">
        <f>G193-G192</f>
        <v>0.10099999999999909</v>
      </c>
      <c r="I193" s="703" t="s">
        <v>444</v>
      </c>
    </row>
    <row r="194" spans="1:9" ht="15" thickBot="1">
      <c r="A194" s="230"/>
      <c r="B194" s="858" t="s">
        <v>453</v>
      </c>
      <c r="C194" s="1632"/>
      <c r="D194" s="2553">
        <f>(D192*100/D334)-35</f>
        <v>-1.3066666666666649</v>
      </c>
      <c r="E194" s="485">
        <f>(E192*100/E334)-35</f>
        <v>1.8510869565217476</v>
      </c>
      <c r="F194" s="485">
        <f>(F192*100/F334)-35</f>
        <v>-0.8402088772845957</v>
      </c>
      <c r="G194" s="2554">
        <f>(G192*100/G334)-35</f>
        <v>-3.7132352941213753E-3</v>
      </c>
      <c r="H194" s="1639"/>
      <c r="I194" s="860"/>
    </row>
    <row r="195" spans="1:9">
      <c r="A195" s="448" t="s">
        <v>191</v>
      </c>
      <c r="B195" s="169" t="s">
        <v>238</v>
      </c>
      <c r="C195" s="88"/>
      <c r="D195" s="55"/>
      <c r="E195" s="467"/>
      <c r="F195" s="467"/>
      <c r="G195" s="467"/>
      <c r="H195" s="469"/>
      <c r="I195" s="490"/>
    </row>
    <row r="196" spans="1:9">
      <c r="A196" s="451" t="s">
        <v>192</v>
      </c>
      <c r="B196" s="627" t="s">
        <v>909</v>
      </c>
      <c r="C196" s="458">
        <v>200</v>
      </c>
      <c r="D196" s="220">
        <v>5.8</v>
      </c>
      <c r="E196" s="336">
        <v>5</v>
      </c>
      <c r="F196" s="336">
        <v>8</v>
      </c>
      <c r="G196" s="2058">
        <v>101</v>
      </c>
      <c r="H196" s="454">
        <v>91</v>
      </c>
      <c r="I196" s="542" t="s">
        <v>712</v>
      </c>
    </row>
    <row r="197" spans="1:9" ht="18" customHeight="1">
      <c r="A197" s="452" t="s">
        <v>12</v>
      </c>
      <c r="B197" s="2055" t="s">
        <v>785</v>
      </c>
      <c r="C197" s="449" t="s">
        <v>959</v>
      </c>
      <c r="D197" s="2047">
        <v>3.419</v>
      </c>
      <c r="E197" s="347">
        <v>3.6</v>
      </c>
      <c r="F197" s="2047">
        <v>15.58</v>
      </c>
      <c r="G197" s="795">
        <v>96.233999999999995</v>
      </c>
      <c r="H197" s="489">
        <v>70</v>
      </c>
      <c r="I197" s="450" t="s">
        <v>784</v>
      </c>
    </row>
    <row r="198" spans="1:9" ht="14.25" customHeight="1">
      <c r="A198" s="456"/>
      <c r="B198" s="2056" t="s">
        <v>786</v>
      </c>
      <c r="C198" s="1696"/>
      <c r="D198" s="305"/>
      <c r="E198" s="807"/>
      <c r="F198" s="305"/>
      <c r="G198" s="938"/>
      <c r="H198" s="1696"/>
      <c r="I198" s="800" t="s">
        <v>762</v>
      </c>
    </row>
    <row r="199" spans="1:9" ht="14.25" customHeight="1" thickBot="1">
      <c r="A199" s="456" t="s">
        <v>196</v>
      </c>
      <c r="B199" s="2055" t="s">
        <v>735</v>
      </c>
      <c r="C199" s="471">
        <v>32</v>
      </c>
      <c r="D199" s="220">
        <v>1.232</v>
      </c>
      <c r="E199" s="336">
        <v>0.60799999999999998</v>
      </c>
      <c r="F199" s="336">
        <v>16.448</v>
      </c>
      <c r="G199" s="782">
        <v>72.352000000000004</v>
      </c>
      <c r="H199" s="1657">
        <v>19</v>
      </c>
      <c r="I199" s="455" t="s">
        <v>9</v>
      </c>
    </row>
    <row r="200" spans="1:9" ht="14.25" customHeight="1">
      <c r="A200" s="462" t="s">
        <v>247</v>
      </c>
      <c r="B200" s="36"/>
      <c r="C200" s="964">
        <f>C196+C199+110+25</f>
        <v>367</v>
      </c>
      <c r="D200" s="473">
        <f>SUM(D196:D199)</f>
        <v>10.450999999999999</v>
      </c>
      <c r="E200" s="464">
        <f>SUM(E196:E199)</f>
        <v>9.2080000000000002</v>
      </c>
      <c r="F200" s="474">
        <f>SUM(F196:F199)</f>
        <v>40.027999999999999</v>
      </c>
      <c r="G200" s="588">
        <f>SUM(G196:G199)</f>
        <v>269.58600000000001</v>
      </c>
      <c r="H200" s="749" t="s">
        <v>303</v>
      </c>
      <c r="I200" s="704" t="s">
        <v>205</v>
      </c>
    </row>
    <row r="201" spans="1:9" ht="15" customHeight="1">
      <c r="A201" s="862"/>
      <c r="B201" s="863" t="s">
        <v>11</v>
      </c>
      <c r="C201" s="1638">
        <v>0.1</v>
      </c>
      <c r="D201" s="978">
        <f>(D334/100)*10</f>
        <v>9</v>
      </c>
      <c r="E201" s="977">
        <f>(E334/100)*10</f>
        <v>9.2000000000000011</v>
      </c>
      <c r="F201" s="977">
        <f>(F334/100)*10</f>
        <v>38.299999999999997</v>
      </c>
      <c r="G201" s="2617">
        <f>(G334/100)*10</f>
        <v>272</v>
      </c>
      <c r="H201" s="302">
        <f>G201-G200</f>
        <v>2.4139999999999873</v>
      </c>
      <c r="I201" s="703" t="s">
        <v>444</v>
      </c>
    </row>
    <row r="202" spans="1:9" ht="15" thickBot="1">
      <c r="A202" s="230"/>
      <c r="B202" s="858" t="s">
        <v>453</v>
      </c>
      <c r="C202" s="1632"/>
      <c r="D202" s="2553">
        <f>(D200*100/D334)-10</f>
        <v>1.612222222222222</v>
      </c>
      <c r="E202" s="485">
        <f>(E200*100/E334)-10</f>
        <v>8.6956521739143255E-3</v>
      </c>
      <c r="F202" s="485">
        <f>(F200*100/F334)-10</f>
        <v>0.45117493472584869</v>
      </c>
      <c r="G202" s="2554">
        <f>(G200*100/G334)-10</f>
        <v>-8.8749999999999218E-2</v>
      </c>
      <c r="H202" s="1639"/>
      <c r="I202" s="860"/>
    </row>
    <row r="203" spans="1:9" ht="17.25" customHeight="1"/>
    <row r="204" spans="1:9" ht="16.2" thickBot="1">
      <c r="A204" s="107"/>
      <c r="B204" s="550"/>
      <c r="C204" s="121"/>
      <c r="D204" s="604"/>
      <c r="E204" s="604"/>
      <c r="F204" s="604"/>
      <c r="G204" s="558"/>
      <c r="H204" s="121"/>
      <c r="I204" s="121"/>
    </row>
    <row r="205" spans="1:9" ht="11.25" customHeight="1">
      <c r="A205" s="706"/>
      <c r="B205" s="36" t="s">
        <v>302</v>
      </c>
      <c r="C205" s="37"/>
      <c r="D205" s="147">
        <f>D180+D192</f>
        <v>51.192999999999998</v>
      </c>
      <c r="E205" s="236">
        <f>E180+E192</f>
        <v>53.997000000000007</v>
      </c>
      <c r="F205" s="236">
        <f>F180+F192</f>
        <v>229.44200000000001</v>
      </c>
      <c r="G205" s="708">
        <f>G180+G192</f>
        <v>1629.4380000000001</v>
      </c>
      <c r="H205" s="749" t="s">
        <v>303</v>
      </c>
      <c r="I205" s="704" t="s">
        <v>205</v>
      </c>
    </row>
    <row r="206" spans="1:9">
      <c r="A206" s="420"/>
      <c r="B206" s="754" t="s">
        <v>11</v>
      </c>
      <c r="C206" s="1638">
        <v>0.6</v>
      </c>
      <c r="D206" s="978">
        <f>(D334/100)*60</f>
        <v>54</v>
      </c>
      <c r="E206" s="977">
        <f>(E334/100)*60</f>
        <v>55.2</v>
      </c>
      <c r="F206" s="977">
        <f>(F334/100)*60</f>
        <v>229.8</v>
      </c>
      <c r="G206" s="2617">
        <f>(G334/100)*60</f>
        <v>1632</v>
      </c>
      <c r="H206" s="709">
        <f>G206-G205</f>
        <v>2.5619999999998981</v>
      </c>
      <c r="I206" s="703" t="s">
        <v>444</v>
      </c>
    </row>
    <row r="207" spans="1:9" ht="15" thickBot="1">
      <c r="A207" s="230"/>
      <c r="B207" s="858" t="s">
        <v>453</v>
      </c>
      <c r="C207" s="1632"/>
      <c r="D207" s="2553">
        <f>(D205*100/D334)-60</f>
        <v>-3.1188888888888897</v>
      </c>
      <c r="E207" s="485">
        <f>(E205*100/E334)-60</f>
        <v>-1.3076086956521635</v>
      </c>
      <c r="F207" s="485">
        <f>(F205*100/F334)-60</f>
        <v>-9.3472584856392871E-2</v>
      </c>
      <c r="G207" s="2554">
        <f>(G205*100/G334)-60</f>
        <v>-9.4191176470580729E-2</v>
      </c>
      <c r="H207" s="1639"/>
      <c r="I207" s="860"/>
    </row>
    <row r="208" spans="1:9" ht="15.75" customHeight="1"/>
    <row r="209" spans="1:9" ht="14.25" customHeight="1" thickBot="1"/>
    <row r="210" spans="1:9">
      <c r="A210" s="706"/>
      <c r="B210" s="36" t="s">
        <v>301</v>
      </c>
      <c r="C210" s="37"/>
      <c r="D210" s="147">
        <f>D192+D200</f>
        <v>40.774999999999999</v>
      </c>
      <c r="E210" s="236">
        <f>E192+E200</f>
        <v>43.111000000000004</v>
      </c>
      <c r="F210" s="236">
        <f>F192+F200</f>
        <v>170.85999999999999</v>
      </c>
      <c r="G210" s="708">
        <f>G192+G200</f>
        <v>1221.4850000000001</v>
      </c>
      <c r="H210" s="749" t="s">
        <v>303</v>
      </c>
      <c r="I210" s="704" t="s">
        <v>205</v>
      </c>
    </row>
    <row r="211" spans="1:9" ht="12.75" customHeight="1">
      <c r="A211" s="420"/>
      <c r="B211" s="754" t="s">
        <v>11</v>
      </c>
      <c r="C211" s="1638">
        <v>0.45</v>
      </c>
      <c r="D211" s="978">
        <f>(D334/100)*45</f>
        <v>40.5</v>
      </c>
      <c r="E211" s="977">
        <f>(E334/100)*45</f>
        <v>41.4</v>
      </c>
      <c r="F211" s="977">
        <f>(F334/100)*45</f>
        <v>172.35</v>
      </c>
      <c r="G211" s="2617">
        <f>(G334/100)*45</f>
        <v>1224</v>
      </c>
      <c r="H211" s="1640">
        <f>G211-G210</f>
        <v>2.5149999999998727</v>
      </c>
      <c r="I211" s="703" t="s">
        <v>444</v>
      </c>
    </row>
    <row r="212" spans="1:9" ht="15.75" customHeight="1" thickBot="1">
      <c r="A212" s="230"/>
      <c r="B212" s="858" t="s">
        <v>453</v>
      </c>
      <c r="C212" s="1632"/>
      <c r="D212" s="2553">
        <f>(D210*100/D334)-45</f>
        <v>0.30555555555555713</v>
      </c>
      <c r="E212" s="485">
        <f>(E210*100/E334)-45</f>
        <v>1.859782608695653</v>
      </c>
      <c r="F212" s="485">
        <f>(F210*100/F334)-45</f>
        <v>-0.38903394255874701</v>
      </c>
      <c r="G212" s="2554">
        <f>(G210*100/G334)-45</f>
        <v>-9.2463235294111712E-2</v>
      </c>
      <c r="H212" s="1639"/>
      <c r="I212" s="860"/>
    </row>
    <row r="213" spans="1:9" ht="12.75" customHeight="1"/>
    <row r="214" spans="1:9" ht="15.75" customHeight="1" thickBot="1"/>
    <row r="215" spans="1:9" ht="14.25" customHeight="1">
      <c r="A215" s="706"/>
      <c r="B215" s="36" t="s">
        <v>248</v>
      </c>
      <c r="C215" s="37"/>
      <c r="D215" s="152">
        <f>D180+D192+D200</f>
        <v>61.643999999999998</v>
      </c>
      <c r="E215" s="94">
        <f>E180+E192+E200</f>
        <v>63.205000000000005</v>
      </c>
      <c r="F215" s="94">
        <f>F180+F192+F200</f>
        <v>269.47000000000003</v>
      </c>
      <c r="G215" s="611">
        <f>G180+G192+G200</f>
        <v>1899.0240000000001</v>
      </c>
      <c r="H215" s="749" t="s">
        <v>303</v>
      </c>
      <c r="I215" s="704" t="s">
        <v>205</v>
      </c>
    </row>
    <row r="216" spans="1:9" ht="12.75" customHeight="1">
      <c r="A216" s="420"/>
      <c r="B216" s="754" t="s">
        <v>11</v>
      </c>
      <c r="C216" s="1638">
        <v>0.7</v>
      </c>
      <c r="D216" s="978">
        <f>(D334/100)*70</f>
        <v>63</v>
      </c>
      <c r="E216" s="977">
        <f>(E334/100)*70</f>
        <v>64.400000000000006</v>
      </c>
      <c r="F216" s="977">
        <f>(F334/100)*70</f>
        <v>268.10000000000002</v>
      </c>
      <c r="G216" s="2617">
        <f>(G334/100)*70</f>
        <v>1904</v>
      </c>
      <c r="H216" s="716">
        <f>G216-G215</f>
        <v>4.9759999999998854</v>
      </c>
      <c r="I216" s="703" t="s">
        <v>444</v>
      </c>
    </row>
    <row r="217" spans="1:9" ht="16.5" customHeight="1" thickBot="1">
      <c r="A217" s="230"/>
      <c r="B217" s="858" t="s">
        <v>453</v>
      </c>
      <c r="C217" s="1632"/>
      <c r="D217" s="2553">
        <f>(D215*100/D334)-70</f>
        <v>-1.5066666666666748</v>
      </c>
      <c r="E217" s="485">
        <f>(E215*100/E334)-70</f>
        <v>-1.298913043478251</v>
      </c>
      <c r="F217" s="485">
        <f>(F215*100/F334)-70</f>
        <v>0.35770234986945582</v>
      </c>
      <c r="G217" s="2554">
        <f>(G215*100/G334)-70</f>
        <v>-0.18294117647057817</v>
      </c>
      <c r="H217" s="1639"/>
      <c r="I217" s="860"/>
    </row>
    <row r="218" spans="1:9" ht="14.25" customHeight="1">
      <c r="C218" s="10" t="s">
        <v>209</v>
      </c>
    </row>
    <row r="219" spans="1:9" ht="15.75" customHeight="1">
      <c r="A219" s="2812" t="s">
        <v>450</v>
      </c>
      <c r="B219" s="2812"/>
      <c r="C219" s="2812"/>
      <c r="D219" s="2812"/>
      <c r="E219" s="2812"/>
      <c r="F219" s="2812"/>
      <c r="G219" s="2812"/>
      <c r="H219" s="2812"/>
      <c r="I219" s="2812"/>
    </row>
    <row r="220" spans="1:9">
      <c r="B220" s="19" t="s">
        <v>206</v>
      </c>
      <c r="D220"/>
      <c r="E220"/>
      <c r="F220" s="19"/>
      <c r="G220" s="19"/>
      <c r="H220" s="20"/>
      <c r="I220" s="20"/>
    </row>
    <row r="221" spans="1:9" ht="18" customHeight="1">
      <c r="A221" s="22" t="s">
        <v>913</v>
      </c>
      <c r="B221" s="20"/>
      <c r="C221"/>
      <c r="D221" s="22" t="s">
        <v>0</v>
      </c>
      <c r="E221"/>
      <c r="F221" s="2" t="s">
        <v>451</v>
      </c>
      <c r="G221" s="20"/>
      <c r="H221" s="20"/>
      <c r="I221" s="26"/>
    </row>
    <row r="222" spans="1:9" ht="21.6" thickBot="1">
      <c r="C222" s="25" t="s">
        <v>1</v>
      </c>
    </row>
    <row r="223" spans="1:9" ht="15" thickBot="1">
      <c r="A223" s="422" t="s">
        <v>177</v>
      </c>
      <c r="B223" s="88"/>
      <c r="C223" s="423" t="s">
        <v>178</v>
      </c>
      <c r="D223" s="357" t="s">
        <v>179</v>
      </c>
      <c r="E223" s="357"/>
      <c r="F223" s="357"/>
      <c r="G223" s="424" t="s">
        <v>180</v>
      </c>
      <c r="H223" s="425" t="s">
        <v>181</v>
      </c>
      <c r="I223" s="426" t="s">
        <v>182</v>
      </c>
    </row>
    <row r="224" spans="1:9" ht="12.75" customHeight="1">
      <c r="A224" s="427" t="s">
        <v>183</v>
      </c>
      <c r="B224" s="428" t="s">
        <v>184</v>
      </c>
      <c r="C224" s="429" t="s">
        <v>185</v>
      </c>
      <c r="D224" s="430" t="s">
        <v>186</v>
      </c>
      <c r="E224" s="430" t="s">
        <v>56</v>
      </c>
      <c r="F224" s="430" t="s">
        <v>57</v>
      </c>
      <c r="G224" s="431" t="s">
        <v>187</v>
      </c>
      <c r="H224" s="432" t="s">
        <v>188</v>
      </c>
      <c r="I224" s="433" t="s">
        <v>342</v>
      </c>
    </row>
    <row r="225" spans="1:9" ht="15.75" customHeight="1" thickBot="1">
      <c r="A225" s="434"/>
      <c r="B225" s="477"/>
      <c r="C225" s="435"/>
      <c r="D225" s="436" t="s">
        <v>6</v>
      </c>
      <c r="E225" s="436" t="s">
        <v>7</v>
      </c>
      <c r="F225" s="436" t="s">
        <v>8</v>
      </c>
      <c r="G225" s="437" t="s">
        <v>189</v>
      </c>
      <c r="H225" s="438" t="s">
        <v>190</v>
      </c>
      <c r="I225" s="439" t="s">
        <v>341</v>
      </c>
    </row>
    <row r="226" spans="1:9">
      <c r="A226" s="88"/>
      <c r="B226" s="170" t="s">
        <v>156</v>
      </c>
      <c r="C226" s="441"/>
      <c r="D226" s="442"/>
      <c r="E226" s="443"/>
      <c r="F226" s="443"/>
      <c r="G226" s="586"/>
      <c r="H226" s="487"/>
      <c r="I226" s="446"/>
    </row>
    <row r="227" spans="1:9">
      <c r="A227" s="448" t="s">
        <v>191</v>
      </c>
      <c r="B227" s="272" t="s">
        <v>881</v>
      </c>
      <c r="C227" s="449">
        <v>70</v>
      </c>
      <c r="D227" s="1700">
        <v>1.1319999999999999</v>
      </c>
      <c r="E227" s="894">
        <v>0.16900000000000001</v>
      </c>
      <c r="F227" s="1700">
        <v>4.3849999999999998</v>
      </c>
      <c r="G227" s="795">
        <v>22.832000000000001</v>
      </c>
      <c r="H227" s="489">
        <v>12</v>
      </c>
      <c r="I227" s="626" t="s">
        <v>879</v>
      </c>
    </row>
    <row r="228" spans="1:9">
      <c r="A228" s="451" t="s">
        <v>192</v>
      </c>
      <c r="B228" s="480" t="s">
        <v>495</v>
      </c>
      <c r="C228" s="458">
        <v>205</v>
      </c>
      <c r="D228" s="2211">
        <v>11.669</v>
      </c>
      <c r="E228" s="234">
        <v>23.655999999999999</v>
      </c>
      <c r="F228" s="234">
        <v>32.951999999999998</v>
      </c>
      <c r="G228" s="782">
        <v>385.13900000000001</v>
      </c>
      <c r="H228" s="478">
        <v>53</v>
      </c>
      <c r="I228" s="455" t="s">
        <v>496</v>
      </c>
    </row>
    <row r="229" spans="1:9" ht="15.6">
      <c r="A229" s="452" t="s">
        <v>12</v>
      </c>
      <c r="B229" s="480" t="s">
        <v>511</v>
      </c>
      <c r="C229" s="458">
        <v>200</v>
      </c>
      <c r="D229" s="220">
        <v>0.3</v>
      </c>
      <c r="E229" s="336">
        <v>0.01</v>
      </c>
      <c r="F229" s="345">
        <v>17.5</v>
      </c>
      <c r="G229" s="792">
        <v>72</v>
      </c>
      <c r="H229" s="459">
        <v>83</v>
      </c>
      <c r="I229" s="447" t="s">
        <v>465</v>
      </c>
    </row>
    <row r="230" spans="1:9" ht="15.6">
      <c r="A230" s="452"/>
      <c r="B230" s="480" t="s">
        <v>10</v>
      </c>
      <c r="C230" s="458">
        <v>50</v>
      </c>
      <c r="D230" s="2109">
        <v>1.93</v>
      </c>
      <c r="E230" s="345">
        <v>0.69</v>
      </c>
      <c r="F230" s="336">
        <v>27.1</v>
      </c>
      <c r="G230" s="782">
        <v>122.29</v>
      </c>
      <c r="H230" s="459">
        <v>20</v>
      </c>
      <c r="I230" s="455" t="s">
        <v>9</v>
      </c>
    </row>
    <row r="231" spans="1:9" ht="15" thickBot="1">
      <c r="A231" s="755" t="s">
        <v>197</v>
      </c>
      <c r="B231" s="483" t="s">
        <v>406</v>
      </c>
      <c r="C231" s="471">
        <v>40</v>
      </c>
      <c r="D231" s="2208">
        <v>2.2599999999999998</v>
      </c>
      <c r="E231" s="348">
        <v>0.6</v>
      </c>
      <c r="F231" s="348">
        <v>16.739999999999998</v>
      </c>
      <c r="G231" s="782">
        <v>81.426000000000002</v>
      </c>
      <c r="H231" s="459">
        <v>21</v>
      </c>
      <c r="I231" s="461" t="s">
        <v>9</v>
      </c>
    </row>
    <row r="232" spans="1:9" ht="14.25" customHeight="1">
      <c r="A232" s="462" t="s">
        <v>207</v>
      </c>
      <c r="C232" s="175">
        <f>SUM(C227:C231)</f>
        <v>565</v>
      </c>
      <c r="D232" s="463">
        <f>SUM(D227:D231)</f>
        <v>17.291</v>
      </c>
      <c r="E232" s="464">
        <f>SUM(E227:E231)</f>
        <v>25.125000000000004</v>
      </c>
      <c r="F232" s="465">
        <f>SUM(F227:F231)</f>
        <v>98.676999999999992</v>
      </c>
      <c r="G232" s="588">
        <f>SUM(G227:G231)</f>
        <v>683.68700000000001</v>
      </c>
      <c r="H232" s="749" t="s">
        <v>303</v>
      </c>
      <c r="I232" s="704" t="s">
        <v>205</v>
      </c>
    </row>
    <row r="233" spans="1:9">
      <c r="A233" s="862"/>
      <c r="B233" s="863" t="s">
        <v>11</v>
      </c>
      <c r="C233" s="1638">
        <v>0.25</v>
      </c>
      <c r="D233" s="978">
        <f>(D334/100)*25</f>
        <v>22.5</v>
      </c>
      <c r="E233" s="977">
        <f>(E334/100)*25</f>
        <v>23</v>
      </c>
      <c r="F233" s="977">
        <f>(F334/100)*25</f>
        <v>95.75</v>
      </c>
      <c r="G233" s="2617">
        <f>(G334/100)*25</f>
        <v>680</v>
      </c>
      <c r="H233" s="1640">
        <f>G233-G232</f>
        <v>-3.6870000000000118</v>
      </c>
      <c r="I233" s="703" t="s">
        <v>444</v>
      </c>
    </row>
    <row r="234" spans="1:9" ht="15" thickBot="1">
      <c r="A234" s="420"/>
      <c r="B234" s="858" t="s">
        <v>453</v>
      </c>
      <c r="C234" s="1632"/>
      <c r="D234" s="2553">
        <f>(D232*100/D334)-25</f>
        <v>-5.7877777777777766</v>
      </c>
      <c r="E234" s="485">
        <f>(E232*100/E334)-25</f>
        <v>2.3097826086956559</v>
      </c>
      <c r="F234" s="485">
        <f>(F232*100/F334)-25</f>
        <v>0.76422976501305229</v>
      </c>
      <c r="G234" s="2554">
        <f>(G232*100/G334)-25</f>
        <v>0.1355514705882328</v>
      </c>
      <c r="H234" s="1639"/>
      <c r="I234" s="860"/>
    </row>
    <row r="235" spans="1:9">
      <c r="A235" s="88"/>
      <c r="B235" s="170" t="s">
        <v>123</v>
      </c>
      <c r="C235" s="88"/>
      <c r="D235" s="5"/>
      <c r="E235" s="467"/>
      <c r="F235" s="467"/>
      <c r="G235" s="467"/>
      <c r="H235" s="469"/>
      <c r="I235" s="469"/>
    </row>
    <row r="236" spans="1:9">
      <c r="A236" s="448" t="s">
        <v>191</v>
      </c>
      <c r="B236" s="418" t="s">
        <v>607</v>
      </c>
      <c r="C236" s="458">
        <v>60</v>
      </c>
      <c r="D236" s="2109">
        <v>0.82499999999999996</v>
      </c>
      <c r="E236" s="336">
        <v>1.95</v>
      </c>
      <c r="F236" s="345">
        <v>4.125</v>
      </c>
      <c r="G236" s="792">
        <v>37.575000000000003</v>
      </c>
      <c r="H236" s="454">
        <v>7</v>
      </c>
      <c r="I236" s="542" t="s">
        <v>608</v>
      </c>
    </row>
    <row r="237" spans="1:9">
      <c r="A237" s="451" t="s">
        <v>192</v>
      </c>
      <c r="B237" s="375" t="s">
        <v>790</v>
      </c>
      <c r="C237" s="458">
        <v>250</v>
      </c>
      <c r="D237" s="338">
        <v>4.25</v>
      </c>
      <c r="E237" s="336">
        <v>4.82</v>
      </c>
      <c r="F237" s="336">
        <v>15.69</v>
      </c>
      <c r="G237" s="792">
        <v>123.14</v>
      </c>
      <c r="H237" s="589">
        <v>31</v>
      </c>
      <c r="I237" s="447" t="s">
        <v>887</v>
      </c>
    </row>
    <row r="238" spans="1:9" ht="15.6">
      <c r="A238" s="452" t="s">
        <v>12</v>
      </c>
      <c r="B238" s="952" t="s">
        <v>603</v>
      </c>
      <c r="C238" s="458">
        <v>100</v>
      </c>
      <c r="D238" s="2109">
        <v>16.826000000000001</v>
      </c>
      <c r="E238" s="345">
        <v>13.811999999999999</v>
      </c>
      <c r="F238" s="345">
        <v>12.750999999999999</v>
      </c>
      <c r="G238" s="792">
        <v>242.50299999999999</v>
      </c>
      <c r="H238" s="478">
        <v>55</v>
      </c>
      <c r="I238" s="447" t="s">
        <v>606</v>
      </c>
    </row>
    <row r="239" spans="1:9" ht="15.6">
      <c r="A239" s="452"/>
      <c r="B239" s="2059" t="s">
        <v>670</v>
      </c>
      <c r="C239" s="458">
        <v>180</v>
      </c>
      <c r="D239" s="220">
        <v>3.9239999999999999</v>
      </c>
      <c r="E239" s="336">
        <v>6.9359999999999999</v>
      </c>
      <c r="F239" s="349">
        <v>27.6</v>
      </c>
      <c r="G239" s="1831">
        <v>178.34399999999999</v>
      </c>
      <c r="H239" s="478">
        <v>43</v>
      </c>
      <c r="I239" s="447" t="s">
        <v>791</v>
      </c>
    </row>
    <row r="240" spans="1:9" ht="15.6">
      <c r="A240" s="452"/>
      <c r="B240" s="480" t="s">
        <v>122</v>
      </c>
      <c r="C240" s="458">
        <v>200</v>
      </c>
      <c r="D240" s="346">
        <v>1</v>
      </c>
      <c r="E240" s="348">
        <v>0.2</v>
      </c>
      <c r="F240" s="348">
        <v>20.2</v>
      </c>
      <c r="G240" s="1831">
        <v>86</v>
      </c>
      <c r="H240" s="479">
        <v>92</v>
      </c>
      <c r="I240" s="455" t="s">
        <v>479</v>
      </c>
    </row>
    <row r="241" spans="1:9">
      <c r="A241" s="456" t="s">
        <v>197</v>
      </c>
      <c r="B241" s="480" t="s">
        <v>10</v>
      </c>
      <c r="C241" s="458">
        <v>60</v>
      </c>
      <c r="D241" s="2109">
        <v>2.31</v>
      </c>
      <c r="E241" s="345">
        <v>0.82</v>
      </c>
      <c r="F241" s="336">
        <v>32.520000000000003</v>
      </c>
      <c r="G241" s="782">
        <v>146.75</v>
      </c>
      <c r="H241" s="459">
        <v>20</v>
      </c>
      <c r="I241" s="455" t="s">
        <v>9</v>
      </c>
    </row>
    <row r="242" spans="1:9">
      <c r="A242" s="85"/>
      <c r="B242" s="480" t="s">
        <v>406</v>
      </c>
      <c r="C242" s="449">
        <v>40</v>
      </c>
      <c r="D242" s="2208">
        <v>2.2599999999999998</v>
      </c>
      <c r="E242" s="348">
        <v>0.6</v>
      </c>
      <c r="F242" s="348">
        <v>16.739999999999998</v>
      </c>
      <c r="G242" s="782">
        <v>81.426000000000002</v>
      </c>
      <c r="H242" s="459">
        <v>21</v>
      </c>
      <c r="I242" s="450" t="s">
        <v>9</v>
      </c>
    </row>
    <row r="243" spans="1:9" ht="15" thickBot="1">
      <c r="A243" s="757"/>
      <c r="B243" s="530" t="s">
        <v>601</v>
      </c>
      <c r="C243" s="471">
        <v>120</v>
      </c>
      <c r="D243" s="484">
        <v>0.48</v>
      </c>
      <c r="E243" s="485">
        <v>0.48</v>
      </c>
      <c r="F243" s="486">
        <v>11.76</v>
      </c>
      <c r="G243" s="782">
        <v>53.28</v>
      </c>
      <c r="H243" s="528">
        <v>92</v>
      </c>
      <c r="I243" s="447" t="s">
        <v>611</v>
      </c>
    </row>
    <row r="244" spans="1:9">
      <c r="A244" s="462" t="s">
        <v>194</v>
      </c>
      <c r="B244" s="605"/>
      <c r="C244" s="964">
        <f>SUM(C236:C243)</f>
        <v>1010</v>
      </c>
      <c r="D244" s="473">
        <f>SUM(D236:D243)</f>
        <v>31.874999999999996</v>
      </c>
      <c r="E244" s="464">
        <f>SUM(E236:E243)</f>
        <v>29.618000000000002</v>
      </c>
      <c r="F244" s="720">
        <f>SUM(F236:F243)</f>
        <v>141.386</v>
      </c>
      <c r="G244" s="588">
        <f>SUM(G236:G243)</f>
        <v>949.01799999999992</v>
      </c>
      <c r="H244" s="749" t="s">
        <v>303</v>
      </c>
      <c r="I244" s="704" t="s">
        <v>205</v>
      </c>
    </row>
    <row r="245" spans="1:9">
      <c r="A245" s="862"/>
      <c r="B245" s="863" t="s">
        <v>11</v>
      </c>
      <c r="C245" s="1638">
        <v>0.35</v>
      </c>
      <c r="D245" s="978">
        <f>(D334/100)*35</f>
        <v>31.5</v>
      </c>
      <c r="E245" s="977">
        <f>(E334/100)*35</f>
        <v>32.200000000000003</v>
      </c>
      <c r="F245" s="977">
        <f>(F334/100)*35</f>
        <v>134.05000000000001</v>
      </c>
      <c r="G245" s="2617">
        <f>(G334/100)*35</f>
        <v>952</v>
      </c>
      <c r="H245" s="1640">
        <f>G245-G244</f>
        <v>2.9820000000000846</v>
      </c>
      <c r="I245" s="703" t="s">
        <v>444</v>
      </c>
    </row>
    <row r="246" spans="1:9" ht="18.75" customHeight="1" thickBot="1">
      <c r="A246" s="420"/>
      <c r="B246" s="858" t="s">
        <v>453</v>
      </c>
      <c r="C246" s="1632"/>
      <c r="D246" s="2553">
        <f>(D244*100/D334)-35</f>
        <v>0.4166666666666643</v>
      </c>
      <c r="E246" s="485">
        <f>(E244*100/E334)-35</f>
        <v>-2.8065217391304316</v>
      </c>
      <c r="F246" s="485">
        <f>(F244*100/F334)-35</f>
        <v>1.9154046997389074</v>
      </c>
      <c r="G246" s="2554">
        <f>(G244*100/G334)-35</f>
        <v>-0.10963235294118334</v>
      </c>
      <c r="H246" s="1639"/>
      <c r="I246" s="860"/>
    </row>
    <row r="247" spans="1:9">
      <c r="A247" s="502" t="s">
        <v>191</v>
      </c>
      <c r="B247" s="169" t="s">
        <v>238</v>
      </c>
      <c r="C247" s="88"/>
      <c r="D247" s="55"/>
      <c r="E247" s="467"/>
      <c r="F247" s="467"/>
      <c r="G247" s="468"/>
      <c r="H247" s="490"/>
      <c r="I247" s="490"/>
    </row>
    <row r="248" spans="1:9" ht="13.5" customHeight="1">
      <c r="A248" s="451" t="s">
        <v>192</v>
      </c>
      <c r="B248" s="245" t="s">
        <v>709</v>
      </c>
      <c r="C248" s="458">
        <v>200</v>
      </c>
      <c r="D248" s="338">
        <v>0.3</v>
      </c>
      <c r="E248" s="336">
        <v>0</v>
      </c>
      <c r="F248" s="336">
        <v>6.7</v>
      </c>
      <c r="G248" s="791">
        <v>27.9</v>
      </c>
      <c r="H248" s="470">
        <v>75</v>
      </c>
      <c r="I248" s="455" t="s">
        <v>499</v>
      </c>
    </row>
    <row r="249" spans="1:9" ht="15.6">
      <c r="A249" s="452" t="s">
        <v>12</v>
      </c>
      <c r="B249" s="1748" t="s">
        <v>738</v>
      </c>
      <c r="C249" s="449">
        <v>115</v>
      </c>
      <c r="D249" s="2475">
        <v>0.80500000000000005</v>
      </c>
      <c r="E249" s="347">
        <v>4.4349999999999996</v>
      </c>
      <c r="F249" s="2047">
        <v>9.7750000000000004</v>
      </c>
      <c r="G249" s="795">
        <v>118.3</v>
      </c>
      <c r="H249" s="489">
        <v>67</v>
      </c>
      <c r="I249" s="596" t="s">
        <v>792</v>
      </c>
    </row>
    <row r="250" spans="1:9">
      <c r="A250" s="456" t="s">
        <v>197</v>
      </c>
      <c r="B250" s="1705" t="s">
        <v>501</v>
      </c>
      <c r="C250" s="458">
        <v>20</v>
      </c>
      <c r="D250" s="2109">
        <v>1.1399999999999999</v>
      </c>
      <c r="E250" s="349">
        <v>1.069</v>
      </c>
      <c r="F250" s="345">
        <v>8.5449999999999999</v>
      </c>
      <c r="G250" s="782">
        <v>67.027000000000001</v>
      </c>
      <c r="H250" s="221">
        <v>22</v>
      </c>
      <c r="I250" s="455" t="s">
        <v>9</v>
      </c>
    </row>
    <row r="251" spans="1:9" ht="15" thickBot="1">
      <c r="A251" s="757"/>
      <c r="B251" s="759" t="s">
        <v>406</v>
      </c>
      <c r="C251" s="471">
        <v>30</v>
      </c>
      <c r="D251" s="2208">
        <v>1.6950000000000001</v>
      </c>
      <c r="E251" s="348">
        <v>0.45</v>
      </c>
      <c r="F251" s="348">
        <v>12.56</v>
      </c>
      <c r="G251" s="782">
        <v>61.07</v>
      </c>
      <c r="H251" s="459">
        <v>21</v>
      </c>
      <c r="I251" s="461" t="s">
        <v>9</v>
      </c>
    </row>
    <row r="252" spans="1:9">
      <c r="A252" s="462" t="s">
        <v>247</v>
      </c>
      <c r="B252" s="1662"/>
      <c r="C252" s="2561">
        <f>SUM(C248:C251)</f>
        <v>365</v>
      </c>
      <c r="D252" s="147">
        <f>SUM(D248:D251)</f>
        <v>3.9400000000000004</v>
      </c>
      <c r="E252" s="805">
        <f>SUM(E248:E251)</f>
        <v>5.9539999999999997</v>
      </c>
      <c r="F252" s="778">
        <f>SUM(F248:F251)</f>
        <v>37.580000000000005</v>
      </c>
      <c r="G252" s="2062">
        <f>SUM(G248:G251)</f>
        <v>274.29699999999997</v>
      </c>
      <c r="H252" s="2562" t="s">
        <v>303</v>
      </c>
      <c r="I252" s="2063" t="s">
        <v>205</v>
      </c>
    </row>
    <row r="253" spans="1:9">
      <c r="A253" s="862"/>
      <c r="B253" s="863" t="s">
        <v>11</v>
      </c>
      <c r="C253" s="1638">
        <v>0.1</v>
      </c>
      <c r="D253" s="978">
        <f>(D334/100)*10</f>
        <v>9</v>
      </c>
      <c r="E253" s="977">
        <f>(E334/100)*10</f>
        <v>9.2000000000000011</v>
      </c>
      <c r="F253" s="977">
        <f>(F334/100)*10</f>
        <v>38.299999999999997</v>
      </c>
      <c r="G253" s="2617">
        <f>(G334/100)*10</f>
        <v>272</v>
      </c>
      <c r="H253" s="709">
        <f>G253-G252</f>
        <v>-2.2969999999999686</v>
      </c>
      <c r="I253" s="705" t="s">
        <v>444</v>
      </c>
    </row>
    <row r="254" spans="1:9" ht="15" thickBot="1">
      <c r="A254" s="230"/>
      <c r="B254" s="858" t="s">
        <v>453</v>
      </c>
      <c r="C254" s="1632"/>
      <c r="D254" s="2553">
        <f>(D252*100/D334)-10</f>
        <v>-5.6222222222222218</v>
      </c>
      <c r="E254" s="485">
        <f>(E252*100/E334)-10</f>
        <v>-3.5282608695652176</v>
      </c>
      <c r="F254" s="485">
        <f>(F252*100/F334)-10</f>
        <v>-0.18798955613576851</v>
      </c>
      <c r="G254" s="2554">
        <f>(G252*100/G334)-10</f>
        <v>8.4448529411764284E-2</v>
      </c>
      <c r="H254" s="1639"/>
      <c r="I254" s="860"/>
    </row>
    <row r="256" spans="1:9" ht="15" thickBot="1"/>
    <row r="257" spans="1:9">
      <c r="A257" s="706"/>
      <c r="B257" s="36" t="s">
        <v>302</v>
      </c>
      <c r="C257" s="37"/>
      <c r="D257" s="147">
        <f>D232+D244</f>
        <v>49.165999999999997</v>
      </c>
      <c r="E257" s="236">
        <f>E232+E244</f>
        <v>54.743000000000009</v>
      </c>
      <c r="F257" s="236">
        <f>F232+F244</f>
        <v>240.06299999999999</v>
      </c>
      <c r="G257" s="708">
        <f>G232+G244</f>
        <v>1632.7049999999999</v>
      </c>
      <c r="H257" s="707" t="s">
        <v>303</v>
      </c>
      <c r="I257" s="704" t="s">
        <v>205</v>
      </c>
    </row>
    <row r="258" spans="1:9">
      <c r="A258" s="420"/>
      <c r="B258" s="754" t="s">
        <v>11</v>
      </c>
      <c r="C258" s="1638">
        <v>0.6</v>
      </c>
      <c r="D258" s="978">
        <f>(D334/100)*60</f>
        <v>54</v>
      </c>
      <c r="E258" s="977">
        <f>(E334/100)*60</f>
        <v>55.2</v>
      </c>
      <c r="F258" s="977">
        <f>(F334/100)*60</f>
        <v>229.8</v>
      </c>
      <c r="G258" s="2617">
        <f>(G334/100)*60</f>
        <v>1632</v>
      </c>
      <c r="H258" s="709">
        <f>G258-G257</f>
        <v>-0.70499999999992724</v>
      </c>
      <c r="I258" s="703" t="s">
        <v>444</v>
      </c>
    </row>
    <row r="259" spans="1:9" ht="15" thickBot="1">
      <c r="A259" s="230"/>
      <c r="B259" s="858" t="s">
        <v>453</v>
      </c>
      <c r="C259" s="1632"/>
      <c r="D259" s="2553">
        <f>(D257*100/D334)-60</f>
        <v>-5.3711111111111194</v>
      </c>
      <c r="E259" s="485">
        <f>(E257*100/E334)-60</f>
        <v>-0.49673913043476858</v>
      </c>
      <c r="F259" s="485">
        <f>(F257*100/F334)-60</f>
        <v>2.6796344647519561</v>
      </c>
      <c r="G259" s="2554">
        <f>(G257*100/G334)-60</f>
        <v>2.5919117647056567E-2</v>
      </c>
      <c r="H259" s="1639"/>
      <c r="I259" s="860"/>
    </row>
    <row r="261" spans="1:9" ht="15" thickBot="1"/>
    <row r="262" spans="1:9">
      <c r="A262" s="706"/>
      <c r="B262" s="36" t="s">
        <v>301</v>
      </c>
      <c r="C262" s="37"/>
      <c r="D262" s="147">
        <f>D244+D252</f>
        <v>35.814999999999998</v>
      </c>
      <c r="E262" s="236">
        <f>E244+E252</f>
        <v>35.572000000000003</v>
      </c>
      <c r="F262" s="236">
        <f>F244+F252</f>
        <v>178.96600000000001</v>
      </c>
      <c r="G262" s="708">
        <f>G244+G252</f>
        <v>1223.3149999999998</v>
      </c>
      <c r="H262" s="707" t="s">
        <v>303</v>
      </c>
      <c r="I262" s="704" t="s">
        <v>205</v>
      </c>
    </row>
    <row r="263" spans="1:9">
      <c r="A263" s="420"/>
      <c r="B263" s="754" t="s">
        <v>11</v>
      </c>
      <c r="C263" s="1638">
        <v>0.45</v>
      </c>
      <c r="D263" s="978">
        <f>(D334/100)*45</f>
        <v>40.5</v>
      </c>
      <c r="E263" s="977">
        <f>(E334/100)*45</f>
        <v>41.4</v>
      </c>
      <c r="F263" s="977">
        <f>(F334/100)*45</f>
        <v>172.35</v>
      </c>
      <c r="G263" s="2617">
        <f>(G334/100)*45</f>
        <v>1224</v>
      </c>
      <c r="H263" s="1640">
        <f>G263-G262</f>
        <v>0.6850000000001728</v>
      </c>
      <c r="I263" s="703" t="s">
        <v>444</v>
      </c>
    </row>
    <row r="264" spans="1:9" ht="15" thickBot="1">
      <c r="A264" s="230"/>
      <c r="B264" s="858" t="s">
        <v>453</v>
      </c>
      <c r="C264" s="1632"/>
      <c r="D264" s="2553">
        <f>(D262*100/D334)-45</f>
        <v>-5.2055555555555557</v>
      </c>
      <c r="E264" s="485">
        <f>(E262*100/E334)-45</f>
        <v>-6.3347826086956474</v>
      </c>
      <c r="F264" s="485">
        <f>(F262*100/F334)-45</f>
        <v>1.7274151436031389</v>
      </c>
      <c r="G264" s="2554">
        <f>(G262*100/G334)-45</f>
        <v>-2.5183823529417282E-2</v>
      </c>
      <c r="H264" s="1639"/>
      <c r="I264" s="860"/>
    </row>
    <row r="266" spans="1:9" ht="15" thickBot="1"/>
    <row r="267" spans="1:9">
      <c r="A267" s="706"/>
      <c r="B267" s="36" t="s">
        <v>248</v>
      </c>
      <c r="C267" s="37"/>
      <c r="D267" s="152">
        <f>D232+D244+D252</f>
        <v>53.105999999999995</v>
      </c>
      <c r="E267" s="94">
        <f>E232+E244+E252</f>
        <v>60.69700000000001</v>
      </c>
      <c r="F267" s="94">
        <f>F232+F244+F252</f>
        <v>277.64299999999997</v>
      </c>
      <c r="G267" s="237">
        <f>G232+G244+G252</f>
        <v>1907.002</v>
      </c>
      <c r="H267" s="707" t="s">
        <v>303</v>
      </c>
      <c r="I267" s="704" t="s">
        <v>205</v>
      </c>
    </row>
    <row r="268" spans="1:9">
      <c r="A268" s="862"/>
      <c r="B268" s="863" t="s">
        <v>11</v>
      </c>
      <c r="C268" s="1638">
        <v>0.7</v>
      </c>
      <c r="D268" s="978">
        <f>(D334/100)*70</f>
        <v>63</v>
      </c>
      <c r="E268" s="977">
        <f>(E334/100)*70</f>
        <v>64.400000000000006</v>
      </c>
      <c r="F268" s="977">
        <f>(F334/100)*70</f>
        <v>268.10000000000002</v>
      </c>
      <c r="G268" s="2617">
        <f>(G334/100)*70</f>
        <v>1904</v>
      </c>
      <c r="H268" s="1640">
        <f>G268-G267</f>
        <v>-3.0019999999999527</v>
      </c>
      <c r="I268" s="703" t="s">
        <v>444</v>
      </c>
    </row>
    <row r="269" spans="1:9" ht="15" thickBot="1">
      <c r="A269" s="230"/>
      <c r="B269" s="858" t="s">
        <v>453</v>
      </c>
      <c r="C269" s="1632"/>
      <c r="D269" s="2553">
        <f>(D267*100/D334)-70</f>
        <v>-10.993333333333339</v>
      </c>
      <c r="E269" s="485">
        <f>(E267*100/E334)-70</f>
        <v>-4.0249999999999915</v>
      </c>
      <c r="F269" s="485">
        <f>(F267*100/F334)-70</f>
        <v>2.4916449086161805</v>
      </c>
      <c r="G269" s="2554">
        <f>(G267*100/G334)-70</f>
        <v>0.11036764705882263</v>
      </c>
      <c r="H269" s="1639"/>
      <c r="I269" s="860"/>
    </row>
    <row r="271" spans="1:9">
      <c r="B271" s="1"/>
      <c r="C271"/>
      <c r="D271"/>
      <c r="E271"/>
      <c r="H271"/>
      <c r="I271"/>
    </row>
    <row r="272" spans="1:9">
      <c r="C272" s="10" t="s">
        <v>209</v>
      </c>
    </row>
    <row r="273" spans="1:9">
      <c r="A273" s="2812" t="s">
        <v>450</v>
      </c>
      <c r="B273" s="2812"/>
      <c r="C273" s="2812"/>
      <c r="D273" s="2812"/>
      <c r="E273" s="2812"/>
      <c r="F273" s="2812"/>
      <c r="G273" s="2812"/>
      <c r="H273" s="2812"/>
      <c r="I273" s="2812"/>
    </row>
    <row r="274" spans="1:9">
      <c r="B274" s="19" t="s">
        <v>206</v>
      </c>
      <c r="D274"/>
      <c r="E274"/>
      <c r="F274" s="19"/>
      <c r="G274" s="19"/>
      <c r="H274" s="20"/>
      <c r="I274" s="20"/>
    </row>
    <row r="275" spans="1:9" ht="15.6">
      <c r="A275" s="22" t="s">
        <v>913</v>
      </c>
      <c r="B275" s="20"/>
      <c r="C275"/>
      <c r="D275" s="22" t="s">
        <v>0</v>
      </c>
      <c r="E275"/>
      <c r="F275" s="2" t="s">
        <v>451</v>
      </c>
      <c r="G275" s="20"/>
      <c r="H275" s="20"/>
      <c r="I275" s="26"/>
    </row>
    <row r="276" spans="1:9" ht="21.6" thickBot="1">
      <c r="C276" s="25" t="s">
        <v>1</v>
      </c>
    </row>
    <row r="277" spans="1:9" ht="13.5" customHeight="1" thickBot="1">
      <c r="A277" s="1683" t="s">
        <v>177</v>
      </c>
      <c r="B277" s="88"/>
      <c r="C277" s="423" t="s">
        <v>178</v>
      </c>
      <c r="D277" s="357" t="s">
        <v>179</v>
      </c>
      <c r="E277" s="357"/>
      <c r="F277" s="357"/>
      <c r="G277" s="424" t="s">
        <v>180</v>
      </c>
      <c r="H277" s="425" t="s">
        <v>181</v>
      </c>
      <c r="I277" s="426" t="s">
        <v>182</v>
      </c>
    </row>
    <row r="278" spans="1:9" ht="14.25" customHeight="1">
      <c r="A278" s="431" t="s">
        <v>183</v>
      </c>
      <c r="B278" s="428" t="s">
        <v>184</v>
      </c>
      <c r="C278" s="429" t="s">
        <v>185</v>
      </c>
      <c r="D278" s="430" t="s">
        <v>186</v>
      </c>
      <c r="E278" s="430" t="s">
        <v>56</v>
      </c>
      <c r="F278" s="430" t="s">
        <v>57</v>
      </c>
      <c r="G278" s="431" t="s">
        <v>187</v>
      </c>
      <c r="H278" s="432" t="s">
        <v>188</v>
      </c>
      <c r="I278" s="433" t="s">
        <v>342</v>
      </c>
    </row>
    <row r="279" spans="1:9" ht="15.75" customHeight="1" thickBot="1">
      <c r="A279" s="1684"/>
      <c r="B279" s="477"/>
      <c r="C279" s="435"/>
      <c r="D279" s="436" t="s">
        <v>6</v>
      </c>
      <c r="E279" s="436" t="s">
        <v>7</v>
      </c>
      <c r="F279" s="436" t="s">
        <v>8</v>
      </c>
      <c r="G279" s="437" t="s">
        <v>189</v>
      </c>
      <c r="H279" s="438" t="s">
        <v>190</v>
      </c>
      <c r="I279" s="439" t="s">
        <v>341</v>
      </c>
    </row>
    <row r="280" spans="1:9" ht="13.5" customHeight="1">
      <c r="A280" s="502" t="s">
        <v>191</v>
      </c>
      <c r="B280" s="440" t="s">
        <v>156</v>
      </c>
      <c r="C280" s="441"/>
      <c r="D280" s="442"/>
      <c r="E280" s="443"/>
      <c r="F280" s="443"/>
      <c r="G280" s="586"/>
      <c r="H280" s="487"/>
      <c r="I280" s="446"/>
    </row>
    <row r="281" spans="1:9">
      <c r="A281" s="451" t="s">
        <v>192</v>
      </c>
      <c r="B281" s="243" t="s">
        <v>873</v>
      </c>
      <c r="C281" s="449">
        <v>60</v>
      </c>
      <c r="D281" s="1694">
        <v>0.9</v>
      </c>
      <c r="E281" s="386">
        <v>7.4999999999999997E-2</v>
      </c>
      <c r="F281" s="348">
        <v>5.1749999999999998</v>
      </c>
      <c r="G281" s="1725">
        <v>25.2</v>
      </c>
      <c r="H281" s="489">
        <v>8</v>
      </c>
      <c r="I281" s="450" t="s">
        <v>874</v>
      </c>
    </row>
    <row r="282" spans="1:9" ht="15.6">
      <c r="A282" s="452" t="s">
        <v>12</v>
      </c>
      <c r="B282" s="453" t="s">
        <v>485</v>
      </c>
      <c r="C282" s="449">
        <v>120</v>
      </c>
      <c r="D282" s="793">
        <v>9.8290000000000006</v>
      </c>
      <c r="E282" s="894">
        <v>10.465</v>
      </c>
      <c r="F282" s="1700">
        <v>6.827</v>
      </c>
      <c r="G282" s="792">
        <v>208.25</v>
      </c>
      <c r="H282" s="500">
        <v>65</v>
      </c>
      <c r="I282" s="450" t="s">
        <v>793</v>
      </c>
    </row>
    <row r="283" spans="1:9">
      <c r="A283" s="456" t="s">
        <v>198</v>
      </c>
      <c r="B283" s="1376" t="s">
        <v>794</v>
      </c>
      <c r="C283" s="449">
        <v>180</v>
      </c>
      <c r="D283" s="2475">
        <v>6.5780000000000003</v>
      </c>
      <c r="E283" s="347">
        <v>12.006</v>
      </c>
      <c r="F283" s="2047">
        <v>26.658000000000001</v>
      </c>
      <c r="G283" s="795">
        <v>216.006</v>
      </c>
      <c r="H283" s="489">
        <v>44</v>
      </c>
      <c r="I283" s="450" t="s">
        <v>486</v>
      </c>
    </row>
    <row r="284" spans="1:9" ht="17.25" customHeight="1">
      <c r="A284" s="456"/>
      <c r="B284" s="2087" t="s">
        <v>875</v>
      </c>
      <c r="C284" s="258">
        <v>200</v>
      </c>
      <c r="D284" s="220">
        <v>0.9</v>
      </c>
      <c r="E284" s="345">
        <v>0.11</v>
      </c>
      <c r="F284" s="345">
        <v>30.9</v>
      </c>
      <c r="G284" s="792">
        <v>115.05</v>
      </c>
      <c r="H284" s="459">
        <v>85</v>
      </c>
      <c r="I284" s="447" t="s">
        <v>878</v>
      </c>
    </row>
    <row r="285" spans="1:9" ht="16.5" customHeight="1">
      <c r="A285" s="456"/>
      <c r="B285" s="457" t="s">
        <v>10</v>
      </c>
      <c r="C285" s="458">
        <v>30</v>
      </c>
      <c r="D285" s="2109">
        <v>1.155</v>
      </c>
      <c r="E285" s="345">
        <v>0.41299999999999998</v>
      </c>
      <c r="F285" s="336">
        <v>16.260000000000002</v>
      </c>
      <c r="G285" s="782">
        <v>73.376999999999995</v>
      </c>
      <c r="H285" s="221">
        <v>20</v>
      </c>
      <c r="I285" s="455" t="s">
        <v>9</v>
      </c>
    </row>
    <row r="286" spans="1:9" ht="17.25" customHeight="1" thickBot="1">
      <c r="A286" s="757"/>
      <c r="B286" s="460" t="s">
        <v>406</v>
      </c>
      <c r="C286" s="471">
        <v>20</v>
      </c>
      <c r="D286" s="346">
        <v>1.1299999999999999</v>
      </c>
      <c r="E286" s="348">
        <v>0.3</v>
      </c>
      <c r="F286" s="348">
        <v>8.3729999999999993</v>
      </c>
      <c r="G286" s="782">
        <v>40.712000000000003</v>
      </c>
      <c r="H286" s="459">
        <v>21</v>
      </c>
      <c r="I286" s="461" t="s">
        <v>9</v>
      </c>
    </row>
    <row r="287" spans="1:9" ht="15.75" customHeight="1">
      <c r="A287" s="462" t="s">
        <v>207</v>
      </c>
      <c r="C287" s="2064">
        <f>SUM(C281:C286)</f>
        <v>610</v>
      </c>
      <c r="D287" s="463">
        <f>SUM(D281:D286)</f>
        <v>20.492000000000001</v>
      </c>
      <c r="E287" s="464">
        <f>SUM(E281:E286)</f>
        <v>23.369</v>
      </c>
      <c r="F287" s="465">
        <f>SUM(F281:F286)</f>
        <v>94.193000000000012</v>
      </c>
      <c r="G287" s="2445">
        <f>SUM(G281:G286)</f>
        <v>678.59499999999991</v>
      </c>
      <c r="H287" s="749" t="s">
        <v>303</v>
      </c>
      <c r="I287" s="704" t="s">
        <v>205</v>
      </c>
    </row>
    <row r="288" spans="1:9" ht="15" customHeight="1">
      <c r="A288" s="862"/>
      <c r="B288" s="863" t="s">
        <v>11</v>
      </c>
      <c r="C288" s="1638">
        <v>0.25</v>
      </c>
      <c r="D288" s="978">
        <f>(D334/100)*25</f>
        <v>22.5</v>
      </c>
      <c r="E288" s="977">
        <f>(E334/100)*25</f>
        <v>23</v>
      </c>
      <c r="F288" s="977">
        <f>(F334/100)*25</f>
        <v>95.75</v>
      </c>
      <c r="G288" s="2617">
        <f>(G334/100)*25</f>
        <v>680</v>
      </c>
      <c r="H288" s="1640">
        <f>G288-G287</f>
        <v>1.4050000000000864</v>
      </c>
      <c r="I288" s="703" t="s">
        <v>444</v>
      </c>
    </row>
    <row r="289" spans="1:9" ht="15" customHeight="1" thickBot="1">
      <c r="A289" s="230"/>
      <c r="B289" s="858" t="s">
        <v>453</v>
      </c>
      <c r="C289" s="1632"/>
      <c r="D289" s="2553">
        <f>(D287*100/D334)-25</f>
        <v>-2.2311111111111082</v>
      </c>
      <c r="E289" s="485">
        <f>(E287*100/E334)-25</f>
        <v>0.4010869565217412</v>
      </c>
      <c r="F289" s="485">
        <f>(F287*100/F334)-25</f>
        <v>-0.40652741514360002</v>
      </c>
      <c r="G289" s="2554">
        <f>(G287*100/G334)-25</f>
        <v>-5.1654411764712194E-2</v>
      </c>
      <c r="H289" s="1639"/>
      <c r="I289" s="860"/>
    </row>
    <row r="290" spans="1:9" ht="15.75" customHeight="1">
      <c r="A290" s="88"/>
      <c r="B290" s="585" t="s">
        <v>123</v>
      </c>
      <c r="C290" s="88"/>
      <c r="D290" s="5"/>
      <c r="E290" s="467"/>
      <c r="F290" s="467"/>
      <c r="G290" s="467"/>
      <c r="H290" s="469"/>
      <c r="I290" s="469"/>
    </row>
    <row r="291" spans="1:9" ht="14.25" customHeight="1">
      <c r="A291" s="448" t="s">
        <v>191</v>
      </c>
      <c r="B291" s="2461" t="s">
        <v>578</v>
      </c>
      <c r="C291" s="741">
        <v>60</v>
      </c>
      <c r="D291" s="220">
        <v>1.98</v>
      </c>
      <c r="E291" s="336">
        <v>3.84</v>
      </c>
      <c r="F291" s="336">
        <v>1.32</v>
      </c>
      <c r="G291" s="791">
        <v>48</v>
      </c>
      <c r="H291" s="454">
        <v>9</v>
      </c>
      <c r="I291" s="542" t="s">
        <v>795</v>
      </c>
    </row>
    <row r="292" spans="1:9" ht="13.5" customHeight="1">
      <c r="A292" s="451" t="s">
        <v>192</v>
      </c>
      <c r="B292" s="1746" t="s">
        <v>796</v>
      </c>
      <c r="C292" s="458">
        <v>250</v>
      </c>
      <c r="D292" s="2718">
        <v>8.31</v>
      </c>
      <c r="E292" s="335">
        <v>10.4131</v>
      </c>
      <c r="F292" s="351">
        <v>10.443</v>
      </c>
      <c r="G292" s="792">
        <v>171.0147</v>
      </c>
      <c r="H292" s="589">
        <v>30</v>
      </c>
      <c r="I292" s="542" t="s">
        <v>797</v>
      </c>
    </row>
    <row r="293" spans="1:9" ht="14.25" customHeight="1">
      <c r="A293" s="452" t="s">
        <v>12</v>
      </c>
      <c r="B293" s="2462" t="s">
        <v>617</v>
      </c>
      <c r="C293" s="458">
        <v>190</v>
      </c>
      <c r="D293" s="2718">
        <v>8.0540000000000003</v>
      </c>
      <c r="E293" s="335">
        <v>10.492000000000001</v>
      </c>
      <c r="F293" s="351">
        <v>28.687000000000001</v>
      </c>
      <c r="G293" s="792">
        <v>207.71899999999999</v>
      </c>
      <c r="H293" s="478">
        <v>38</v>
      </c>
      <c r="I293" s="455" t="s">
        <v>799</v>
      </c>
    </row>
    <row r="294" spans="1:9" ht="13.5" customHeight="1">
      <c r="A294" s="456" t="s">
        <v>198</v>
      </c>
      <c r="B294" s="724" t="s">
        <v>798</v>
      </c>
      <c r="C294" s="458">
        <v>120</v>
      </c>
      <c r="D294" s="352">
        <v>7.3760000000000003</v>
      </c>
      <c r="E294" s="336">
        <v>4.3040000000000003</v>
      </c>
      <c r="F294" s="353">
        <v>21.48</v>
      </c>
      <c r="G294" s="782">
        <v>154.16</v>
      </c>
      <c r="H294" s="454">
        <v>72</v>
      </c>
      <c r="I294" s="542" t="s">
        <v>800</v>
      </c>
    </row>
    <row r="295" spans="1:9" ht="14.25" customHeight="1">
      <c r="A295" s="451"/>
      <c r="B295" s="2463" t="s">
        <v>801</v>
      </c>
      <c r="C295" s="458">
        <v>200</v>
      </c>
      <c r="D295" s="1624">
        <v>6.2649999999999997</v>
      </c>
      <c r="E295" s="1626">
        <v>5.0220000000000002</v>
      </c>
      <c r="F295" s="1659">
        <v>18.312000000000001</v>
      </c>
      <c r="G295" s="918">
        <v>142.51300000000001</v>
      </c>
      <c r="H295" s="494">
        <v>87</v>
      </c>
      <c r="I295" s="542" t="s">
        <v>802</v>
      </c>
    </row>
    <row r="296" spans="1:9" ht="15" customHeight="1">
      <c r="A296" s="452"/>
      <c r="B296" s="375" t="s">
        <v>10</v>
      </c>
      <c r="C296" s="458">
        <v>45</v>
      </c>
      <c r="D296" s="2109">
        <v>1.7330000000000001</v>
      </c>
      <c r="E296" s="345">
        <v>0.61899999999999999</v>
      </c>
      <c r="F296" s="336">
        <v>24.39</v>
      </c>
      <c r="G296" s="782">
        <v>110.063</v>
      </c>
      <c r="H296" s="221">
        <v>20</v>
      </c>
      <c r="I296" s="455" t="s">
        <v>9</v>
      </c>
    </row>
    <row r="297" spans="1:9" ht="15" customHeight="1">
      <c r="A297" s="456"/>
      <c r="B297" s="919" t="s">
        <v>406</v>
      </c>
      <c r="C297" s="449">
        <v>30</v>
      </c>
      <c r="D297" s="2719">
        <v>1.6950000000000001</v>
      </c>
      <c r="E297" s="348">
        <v>0.45</v>
      </c>
      <c r="F297" s="348">
        <v>12.56</v>
      </c>
      <c r="G297" s="782">
        <v>61.07</v>
      </c>
      <c r="H297" s="459">
        <v>21</v>
      </c>
      <c r="I297" s="450" t="s">
        <v>9</v>
      </c>
    </row>
    <row r="298" spans="1:9" ht="15" thickBot="1">
      <c r="A298" s="757"/>
      <c r="B298" s="460" t="s">
        <v>825</v>
      </c>
      <c r="C298" s="471">
        <v>105</v>
      </c>
      <c r="D298" s="484">
        <v>0.90500000000000003</v>
      </c>
      <c r="E298" s="485">
        <v>0.21</v>
      </c>
      <c r="F298" s="486">
        <v>12.82</v>
      </c>
      <c r="G298" s="782">
        <v>56.97</v>
      </c>
      <c r="H298" s="579">
        <v>95</v>
      </c>
      <c r="I298" s="1663" t="s">
        <v>461</v>
      </c>
    </row>
    <row r="299" spans="1:9">
      <c r="A299" s="462" t="s">
        <v>194</v>
      </c>
      <c r="B299" s="808"/>
      <c r="C299" s="160">
        <f>SUM(C291:C298)</f>
        <v>1000</v>
      </c>
      <c r="D299" s="473">
        <f>SUM(D291:D298)</f>
        <v>36.318000000000005</v>
      </c>
      <c r="E299" s="464">
        <f>SUM(E291:E298)</f>
        <v>35.350100000000005</v>
      </c>
      <c r="F299" s="474">
        <f>SUM(F291:F298)</f>
        <v>130.012</v>
      </c>
      <c r="G299" s="588">
        <f>SUM(G291:G298)</f>
        <v>951.50970000000007</v>
      </c>
      <c r="H299" s="749" t="s">
        <v>303</v>
      </c>
      <c r="I299" s="704" t="s">
        <v>205</v>
      </c>
    </row>
    <row r="300" spans="1:9">
      <c r="A300" s="862"/>
      <c r="B300" s="863" t="s">
        <v>11</v>
      </c>
      <c r="C300" s="1638">
        <v>0.35</v>
      </c>
      <c r="D300" s="978">
        <f>(D334/100)*35</f>
        <v>31.5</v>
      </c>
      <c r="E300" s="977">
        <f>(E334/100)*35</f>
        <v>32.200000000000003</v>
      </c>
      <c r="F300" s="977">
        <f>(F334/100)*35</f>
        <v>134.05000000000001</v>
      </c>
      <c r="G300" s="2617">
        <f>(G334/100)*35</f>
        <v>952</v>
      </c>
      <c r="H300" s="1640">
        <f>G300-G299</f>
        <v>0.49029999999993379</v>
      </c>
      <c r="I300" s="703" t="s">
        <v>444</v>
      </c>
    </row>
    <row r="301" spans="1:9" ht="12.75" customHeight="1" thickBot="1">
      <c r="A301" s="230"/>
      <c r="B301" s="858" t="s">
        <v>453</v>
      </c>
      <c r="C301" s="1632"/>
      <c r="D301" s="2553">
        <f>(D299*100/D334)-35</f>
        <v>5.3533333333333388</v>
      </c>
      <c r="E301" s="485">
        <f>(E299*100/E334)-35</f>
        <v>3.4240217391304455</v>
      </c>
      <c r="F301" s="485">
        <f>(F299*100/F334)-35</f>
        <v>-1.0543080939947771</v>
      </c>
      <c r="G301" s="2554">
        <f>(G299*100/G334)-35</f>
        <v>-1.8025735294116885E-2</v>
      </c>
      <c r="H301" s="1639"/>
      <c r="I301" s="860"/>
    </row>
    <row r="302" spans="1:9" ht="18" customHeight="1">
      <c r="A302" s="448" t="s">
        <v>191</v>
      </c>
      <c r="B302" s="502" t="s">
        <v>238</v>
      </c>
      <c r="C302" s="88"/>
      <c r="D302" s="55"/>
      <c r="E302" s="467"/>
      <c r="F302" s="467"/>
      <c r="G302" s="468"/>
      <c r="H302" s="469"/>
      <c r="I302" s="469"/>
    </row>
    <row r="303" spans="1:9" ht="17.25" customHeight="1">
      <c r="A303" s="451" t="s">
        <v>192</v>
      </c>
      <c r="B303" s="627" t="s">
        <v>909</v>
      </c>
      <c r="C303" s="458">
        <v>200</v>
      </c>
      <c r="D303" s="220">
        <v>5.8</v>
      </c>
      <c r="E303" s="336">
        <v>5</v>
      </c>
      <c r="F303" s="336">
        <v>8</v>
      </c>
      <c r="G303" s="795">
        <v>101</v>
      </c>
      <c r="H303" s="454">
        <v>91</v>
      </c>
      <c r="I303" s="542" t="s">
        <v>712</v>
      </c>
    </row>
    <row r="304" spans="1:9" ht="18.75" customHeight="1">
      <c r="A304" s="452" t="s">
        <v>12</v>
      </c>
      <c r="B304" s="1943" t="s">
        <v>727</v>
      </c>
      <c r="C304" s="449" t="s">
        <v>743</v>
      </c>
      <c r="D304" s="559">
        <v>3.3809999999999998</v>
      </c>
      <c r="E304" s="348">
        <v>7.2910000000000004</v>
      </c>
      <c r="F304" s="615">
        <v>7.88</v>
      </c>
      <c r="G304" s="792">
        <v>102.59099999999999</v>
      </c>
      <c r="H304" s="489">
        <v>46</v>
      </c>
      <c r="I304" s="596" t="s">
        <v>803</v>
      </c>
    </row>
    <row r="305" spans="1:9" ht="12.75" customHeight="1" thickBot="1">
      <c r="A305" s="456" t="s">
        <v>198</v>
      </c>
      <c r="B305" s="453" t="s">
        <v>10</v>
      </c>
      <c r="C305" s="458">
        <v>30</v>
      </c>
      <c r="D305" s="2109">
        <v>1.155</v>
      </c>
      <c r="E305" s="345">
        <v>0.41299999999999998</v>
      </c>
      <c r="F305" s="336">
        <v>16.260000000000002</v>
      </c>
      <c r="G305" s="782">
        <v>73.376999999999995</v>
      </c>
      <c r="H305" s="459">
        <v>20</v>
      </c>
      <c r="I305" s="455" t="s">
        <v>9</v>
      </c>
    </row>
    <row r="306" spans="1:9" ht="15.75" customHeight="1">
      <c r="A306" s="890" t="s">
        <v>247</v>
      </c>
      <c r="B306" s="36"/>
      <c r="C306" s="2163">
        <f>C303+100+20+C305</f>
        <v>350</v>
      </c>
      <c r="D306" s="899">
        <f>SUM(D303:D305)</f>
        <v>10.335999999999999</v>
      </c>
      <c r="E306" s="464">
        <f>SUM(E303:E305)</f>
        <v>12.704000000000001</v>
      </c>
      <c r="F306" s="474">
        <f>SUM(F303:F305)</f>
        <v>32.14</v>
      </c>
      <c r="G306" s="866">
        <f>SUM(G303:G305)</f>
        <v>276.96800000000002</v>
      </c>
      <c r="H306" s="749" t="s">
        <v>303</v>
      </c>
      <c r="I306" s="704" t="s">
        <v>205</v>
      </c>
    </row>
    <row r="307" spans="1:9" ht="14.25" customHeight="1">
      <c r="A307" s="862"/>
      <c r="B307" s="863" t="s">
        <v>11</v>
      </c>
      <c r="C307" s="1638">
        <v>0.1</v>
      </c>
      <c r="D307" s="978">
        <f>(D334/100)*10</f>
        <v>9</v>
      </c>
      <c r="E307" s="977">
        <f>(E334/100)*10</f>
        <v>9.2000000000000011</v>
      </c>
      <c r="F307" s="977">
        <f>(F334/100)*10</f>
        <v>38.299999999999997</v>
      </c>
      <c r="G307" s="2617">
        <f>(G334/100)*10</f>
        <v>272</v>
      </c>
      <c r="H307" s="2563">
        <f>G307-G306</f>
        <v>-4.9680000000000177</v>
      </c>
      <c r="I307" s="703" t="s">
        <v>444</v>
      </c>
    </row>
    <row r="308" spans="1:9" ht="15" thickBot="1">
      <c r="A308" s="230"/>
      <c r="B308" s="858" t="s">
        <v>453</v>
      </c>
      <c r="C308" s="1632"/>
      <c r="D308" s="2553">
        <f>(D306*100/D334)-10</f>
        <v>1.4844444444444438</v>
      </c>
      <c r="E308" s="485">
        <f>(E306*100/E334)-10</f>
        <v>3.8086956521739133</v>
      </c>
      <c r="F308" s="485">
        <f>(F306*100/F334)-10</f>
        <v>-1.6083550913838121</v>
      </c>
      <c r="G308" s="2554">
        <f>(G306*100/G334)-10</f>
        <v>0.18264705882353027</v>
      </c>
      <c r="H308" s="1639"/>
      <c r="I308" s="860"/>
    </row>
    <row r="310" spans="1:9" ht="15" thickBot="1"/>
    <row r="311" spans="1:9" ht="16.5" customHeight="1">
      <c r="A311" s="706"/>
      <c r="B311" s="36" t="s">
        <v>302</v>
      </c>
      <c r="C311" s="37"/>
      <c r="D311" s="147">
        <f>D287+D299</f>
        <v>56.81</v>
      </c>
      <c r="E311" s="236">
        <f>E287+E299</f>
        <v>58.719100000000005</v>
      </c>
      <c r="F311" s="236">
        <f>F287+F299</f>
        <v>224.20500000000001</v>
      </c>
      <c r="G311" s="708">
        <f>G287+G299</f>
        <v>1630.1046999999999</v>
      </c>
      <c r="H311" s="749" t="s">
        <v>303</v>
      </c>
      <c r="I311" s="704" t="s">
        <v>205</v>
      </c>
    </row>
    <row r="312" spans="1:9" ht="16.5" customHeight="1">
      <c r="A312" s="862"/>
      <c r="B312" s="863" t="s">
        <v>11</v>
      </c>
      <c r="C312" s="1638">
        <v>0.6</v>
      </c>
      <c r="D312" s="978">
        <f>(D334/100)*60</f>
        <v>54</v>
      </c>
      <c r="E312" s="977">
        <f>(E334/100)*60</f>
        <v>55.2</v>
      </c>
      <c r="F312" s="977">
        <f>(F334/100)*60</f>
        <v>229.8</v>
      </c>
      <c r="G312" s="2617">
        <f>(G334/100)*60</f>
        <v>1632</v>
      </c>
      <c r="H312" s="2564">
        <f>G312-G311</f>
        <v>1.8953000000001339</v>
      </c>
      <c r="I312" s="967" t="s">
        <v>444</v>
      </c>
    </row>
    <row r="313" spans="1:9" ht="15.75" customHeight="1" thickBot="1">
      <c r="A313" s="230"/>
      <c r="B313" s="858" t="s">
        <v>453</v>
      </c>
      <c r="C313" s="1632"/>
      <c r="D313" s="2553">
        <f>(D311*100/D334)-60</f>
        <v>3.12222222222222</v>
      </c>
      <c r="E313" s="485">
        <f>(E311*100/E334)-60</f>
        <v>3.8251086956521831</v>
      </c>
      <c r="F313" s="485">
        <f>(F311*100/F334)-60</f>
        <v>-1.4608355091383842</v>
      </c>
      <c r="G313" s="2554">
        <f>(G311*100/G334)-60</f>
        <v>-6.9680147058832631E-2</v>
      </c>
      <c r="H313" s="1639"/>
      <c r="I313" s="860"/>
    </row>
    <row r="314" spans="1:9" ht="14.25" customHeight="1"/>
    <row r="315" spans="1:9" ht="15" thickBot="1"/>
    <row r="316" spans="1:9" ht="13.5" customHeight="1">
      <c r="A316" s="706"/>
      <c r="B316" s="36" t="s">
        <v>301</v>
      </c>
      <c r="C316" s="37"/>
      <c r="D316" s="147">
        <f>D299+D306</f>
        <v>46.654000000000003</v>
      </c>
      <c r="E316" s="236">
        <f>E299+E306</f>
        <v>48.054100000000005</v>
      </c>
      <c r="F316" s="236">
        <f>F299+F306</f>
        <v>162.15199999999999</v>
      </c>
      <c r="G316" s="708">
        <f>G299+G306</f>
        <v>1228.4777000000001</v>
      </c>
      <c r="H316" s="749" t="s">
        <v>303</v>
      </c>
      <c r="I316" s="704" t="s">
        <v>205</v>
      </c>
    </row>
    <row r="317" spans="1:9" ht="13.5" customHeight="1">
      <c r="A317" s="420"/>
      <c r="B317" s="754" t="s">
        <v>11</v>
      </c>
      <c r="C317" s="1638">
        <v>0.45</v>
      </c>
      <c r="D317" s="978">
        <f>(D334/100)*45</f>
        <v>40.5</v>
      </c>
      <c r="E317" s="977">
        <f>(E334/100)*45</f>
        <v>41.4</v>
      </c>
      <c r="F317" s="977">
        <f>(F334/100)*45</f>
        <v>172.35</v>
      </c>
      <c r="G317" s="2617">
        <f>(G334/100)*45</f>
        <v>1224</v>
      </c>
      <c r="H317" s="1640">
        <f>G317-G316</f>
        <v>-4.4777000000001408</v>
      </c>
      <c r="I317" s="703" t="s">
        <v>444</v>
      </c>
    </row>
    <row r="318" spans="1:9" ht="15" customHeight="1" thickBot="1">
      <c r="A318" s="230"/>
      <c r="B318" s="858" t="s">
        <v>453</v>
      </c>
      <c r="C318" s="1632"/>
      <c r="D318" s="2553">
        <f>(D316*100/D334)-45</f>
        <v>6.8377777777777808</v>
      </c>
      <c r="E318" s="485">
        <f>(E316*100/E334)-45</f>
        <v>7.2327173913043552</v>
      </c>
      <c r="F318" s="485">
        <f>(F316*100/F334)-45</f>
        <v>-2.6626631853785909</v>
      </c>
      <c r="G318" s="2554">
        <f>(G316*100/G334)-45</f>
        <v>0.16462132352941694</v>
      </c>
      <c r="H318" s="1639"/>
      <c r="I318" s="860"/>
    </row>
    <row r="319" spans="1:9" ht="14.25" customHeight="1"/>
    <row r="320" spans="1:9" ht="15" thickBot="1"/>
    <row r="321" spans="1:9">
      <c r="A321" s="706"/>
      <c r="B321" s="36" t="s">
        <v>248</v>
      </c>
      <c r="C321" s="37"/>
      <c r="D321" s="152">
        <f>D287+D299+D306</f>
        <v>67.146000000000001</v>
      </c>
      <c r="E321" s="94">
        <f>E287+E299+E306</f>
        <v>71.423100000000005</v>
      </c>
      <c r="F321" s="94">
        <f>F287+F299+F306</f>
        <v>256.34500000000003</v>
      </c>
      <c r="G321" s="237">
        <f>G287+G299+G306</f>
        <v>1907.0726999999999</v>
      </c>
      <c r="H321" s="749" t="s">
        <v>303</v>
      </c>
      <c r="I321" s="704" t="s">
        <v>205</v>
      </c>
    </row>
    <row r="322" spans="1:9">
      <c r="A322" s="862"/>
      <c r="B322" s="863" t="s">
        <v>11</v>
      </c>
      <c r="C322" s="1638">
        <v>0.7</v>
      </c>
      <c r="D322" s="978">
        <f>(D334/100)*70</f>
        <v>63</v>
      </c>
      <c r="E322" s="977">
        <f>(E334/100)*70</f>
        <v>64.400000000000006</v>
      </c>
      <c r="F322" s="977">
        <f>(F334/100)*70</f>
        <v>268.10000000000002</v>
      </c>
      <c r="G322" s="2617">
        <f>(G334/100)*70</f>
        <v>1904</v>
      </c>
      <c r="H322" s="748">
        <f>G322-G321</f>
        <v>-3.0726999999999407</v>
      </c>
      <c r="I322" s="703" t="s">
        <v>444</v>
      </c>
    </row>
    <row r="323" spans="1:9" ht="14.25" customHeight="1" thickBot="1">
      <c r="A323" s="230"/>
      <c r="B323" s="858" t="s">
        <v>453</v>
      </c>
      <c r="C323" s="1632"/>
      <c r="D323" s="2553">
        <f>(D321*100/D334)-70</f>
        <v>4.6066666666666691</v>
      </c>
      <c r="E323" s="485">
        <f>(E321*100/E334)-70</f>
        <v>7.6338043478260857</v>
      </c>
      <c r="F323" s="485">
        <f>(F321*100/F334)-70</f>
        <v>-3.0691906005221767</v>
      </c>
      <c r="G323" s="2554">
        <f>(G321*100/G334)-70</f>
        <v>0.11296691176470119</v>
      </c>
      <c r="H323" s="1639"/>
      <c r="I323" s="860"/>
    </row>
    <row r="324" spans="1:9" ht="14.25" customHeight="1">
      <c r="A324" s="9"/>
      <c r="B324" s="594"/>
      <c r="C324" s="44"/>
      <c r="D324" s="155"/>
      <c r="E324" s="155"/>
      <c r="F324" s="155"/>
      <c r="G324" s="155"/>
      <c r="H324" s="5"/>
      <c r="I324" s="5"/>
    </row>
    <row r="325" spans="1:9" ht="14.25" customHeight="1">
      <c r="A325" s="9"/>
      <c r="B325" s="594"/>
      <c r="C325" s="44"/>
      <c r="D325" s="155"/>
      <c r="E325" s="155"/>
      <c r="F325" s="155"/>
      <c r="G325" s="155"/>
      <c r="H325" s="5"/>
      <c r="I325" s="5"/>
    </row>
    <row r="326" spans="1:9" ht="12.75" customHeight="1">
      <c r="C326" s="10" t="s">
        <v>209</v>
      </c>
    </row>
    <row r="327" spans="1:9">
      <c r="A327" s="2812" t="s">
        <v>450</v>
      </c>
      <c r="B327" s="2812"/>
      <c r="C327" s="2812"/>
      <c r="D327" s="2812"/>
      <c r="E327" s="2812"/>
      <c r="F327" s="2812"/>
      <c r="G327" s="2812"/>
      <c r="H327" s="2812"/>
      <c r="I327" s="2812"/>
    </row>
    <row r="328" spans="1:9" ht="14.25" customHeight="1">
      <c r="B328" s="19" t="s">
        <v>206</v>
      </c>
      <c r="D328"/>
      <c r="E328"/>
      <c r="F328" s="19"/>
      <c r="G328" s="19"/>
      <c r="H328" s="20"/>
      <c r="I328" s="20"/>
    </row>
    <row r="329" spans="1:9" ht="15.6">
      <c r="A329" s="22" t="s">
        <v>913</v>
      </c>
      <c r="B329" s="20"/>
      <c r="C329"/>
      <c r="D329" s="22" t="s">
        <v>0</v>
      </c>
      <c r="E329"/>
      <c r="F329" s="2" t="s">
        <v>451</v>
      </c>
      <c r="G329" s="20"/>
      <c r="H329" s="20"/>
      <c r="I329" s="26"/>
    </row>
    <row r="330" spans="1:9" ht="18.600000000000001" thickBot="1">
      <c r="C330" s="1642" t="s">
        <v>1</v>
      </c>
    </row>
    <row r="331" spans="1:9" ht="14.25" customHeight="1" thickBot="1">
      <c r="A331" s="503" t="s">
        <v>917</v>
      </c>
      <c r="B331" s="57"/>
      <c r="C331" s="504"/>
      <c r="D331" s="357" t="s">
        <v>179</v>
      </c>
      <c r="E331" s="357"/>
      <c r="F331" s="357"/>
      <c r="G331" s="425" t="s">
        <v>180</v>
      </c>
      <c r="H331" s="505" t="s">
        <v>203</v>
      </c>
      <c r="I331" s="506"/>
    </row>
    <row r="332" spans="1:9" ht="11.25" customHeight="1">
      <c r="A332" s="60"/>
      <c r="B332" s="566" t="s">
        <v>294</v>
      </c>
      <c r="C332" s="507"/>
      <c r="D332" s="508" t="s">
        <v>186</v>
      </c>
      <c r="E332" s="430" t="s">
        <v>56</v>
      </c>
      <c r="F332" s="430" t="s">
        <v>57</v>
      </c>
      <c r="G332" s="427" t="s">
        <v>187</v>
      </c>
      <c r="H332" s="509" t="s">
        <v>37</v>
      </c>
      <c r="I332" s="510" t="s">
        <v>850</v>
      </c>
    </row>
    <row r="333" spans="1:9" ht="12" customHeight="1" thickBot="1">
      <c r="A333" s="56"/>
      <c r="B333" s="612" t="s">
        <v>236</v>
      </c>
      <c r="C333" s="476"/>
      <c r="D333" s="511" t="s">
        <v>6</v>
      </c>
      <c r="E333" s="436" t="s">
        <v>7</v>
      </c>
      <c r="F333" s="436" t="s">
        <v>8</v>
      </c>
      <c r="G333" s="512" t="s">
        <v>189</v>
      </c>
      <c r="H333" s="466"/>
      <c r="I333" s="513" t="s">
        <v>205</v>
      </c>
    </row>
    <row r="334" spans="1:9">
      <c r="A334" s="60"/>
      <c r="B334" s="1644" t="s">
        <v>452</v>
      </c>
      <c r="C334" s="565">
        <v>1</v>
      </c>
      <c r="D334" s="382">
        <v>90</v>
      </c>
      <c r="E334" s="58">
        <v>92</v>
      </c>
      <c r="F334" s="59">
        <v>383</v>
      </c>
      <c r="G334" s="514">
        <v>2720</v>
      </c>
      <c r="H334" s="689" t="s">
        <v>186</v>
      </c>
      <c r="I334" s="2244">
        <f>(D336-D337)*5</f>
        <v>0</v>
      </c>
    </row>
    <row r="335" spans="1:9" ht="12" customHeight="1">
      <c r="A335" s="174"/>
      <c r="B335" s="153" t="s">
        <v>118</v>
      </c>
      <c r="C335" s="516"/>
      <c r="D335" s="580"/>
      <c r="E335" s="383"/>
      <c r="F335" s="383"/>
      <c r="G335" s="581"/>
      <c r="H335" s="517" t="s">
        <v>56</v>
      </c>
      <c r="I335" s="2245">
        <f>(E336-E337)*5</f>
        <v>0</v>
      </c>
    </row>
    <row r="336" spans="1:9" ht="15.6">
      <c r="A336" s="568" t="s">
        <v>915</v>
      </c>
      <c r="B336" s="518" t="s">
        <v>292</v>
      </c>
      <c r="C336" s="355">
        <v>0.25</v>
      </c>
      <c r="D336" s="583">
        <f>(D334/100)*25</f>
        <v>22.5</v>
      </c>
      <c r="E336" s="584">
        <f>(E334/100)*25</f>
        <v>23</v>
      </c>
      <c r="F336" s="584">
        <f>(F334/100)*25</f>
        <v>95.75</v>
      </c>
      <c r="G336" s="582">
        <f>(G334/100)*25</f>
        <v>680</v>
      </c>
      <c r="H336" s="2566" t="s">
        <v>57</v>
      </c>
      <c r="I336" s="2246">
        <f>(F336-F337)*5</f>
        <v>0</v>
      </c>
    </row>
    <row r="337" spans="1:9" ht="13.5" customHeight="1">
      <c r="A337" s="909"/>
      <c r="B337" s="910" t="s">
        <v>291</v>
      </c>
      <c r="C337" s="911"/>
      <c r="D337" s="901">
        <f>(D72+D123+D180+D232+D287)/5</f>
        <v>22.5</v>
      </c>
      <c r="E337" s="902">
        <f>(E72+E123+E180+E232+E287)/5</f>
        <v>23</v>
      </c>
      <c r="F337" s="902">
        <f>(F72+F123+F180+F232+F287)/5</f>
        <v>95.75</v>
      </c>
      <c r="G337" s="904">
        <f>(G72+G123+G180+G232+G287)/5</f>
        <v>680</v>
      </c>
      <c r="H337" s="520" t="s">
        <v>849</v>
      </c>
      <c r="I337" s="2247"/>
    </row>
    <row r="338" spans="1:9" ht="15" thickBot="1">
      <c r="A338" s="230"/>
      <c r="B338" s="2237" t="s">
        <v>851</v>
      </c>
      <c r="C338" s="900" t="s">
        <v>40</v>
      </c>
      <c r="D338" s="2238">
        <f>(D337*100/D334)-25</f>
        <v>0</v>
      </c>
      <c r="E338" s="2239">
        <f>(E337*100/E334)-25</f>
        <v>0</v>
      </c>
      <c r="F338" s="2239">
        <f>(F337*100/F334)-25</f>
        <v>0</v>
      </c>
      <c r="G338" s="2240">
        <f>(G337*100/G334)-25</f>
        <v>0</v>
      </c>
      <c r="H338" s="524" t="s">
        <v>444</v>
      </c>
      <c r="I338" s="2803">
        <f>(G336-G337)*5</f>
        <v>0</v>
      </c>
    </row>
    <row r="339" spans="1:9" ht="15" thickBot="1"/>
    <row r="340" spans="1:9" ht="14.25" customHeight="1" thickBot="1">
      <c r="A340" s="503" t="s">
        <v>917</v>
      </c>
      <c r="B340" s="57"/>
      <c r="C340" s="504"/>
      <c r="D340" s="357" t="s">
        <v>179</v>
      </c>
      <c r="E340" s="357"/>
      <c r="F340" s="357"/>
      <c r="G340" s="425" t="s">
        <v>180</v>
      </c>
      <c r="H340" s="505" t="s">
        <v>203</v>
      </c>
      <c r="I340" s="506"/>
    </row>
    <row r="341" spans="1:9" ht="13.5" customHeight="1">
      <c r="A341" s="60"/>
      <c r="B341" s="566" t="s">
        <v>295</v>
      </c>
      <c r="C341" s="507"/>
      <c r="D341" s="508" t="s">
        <v>186</v>
      </c>
      <c r="E341" s="430" t="s">
        <v>56</v>
      </c>
      <c r="F341" s="430" t="s">
        <v>57</v>
      </c>
      <c r="G341" s="427" t="s">
        <v>187</v>
      </c>
      <c r="H341" s="509" t="s">
        <v>37</v>
      </c>
      <c r="I341" s="510" t="s">
        <v>850</v>
      </c>
    </row>
    <row r="342" spans="1:9" ht="12.75" customHeight="1" thickBot="1">
      <c r="A342" s="56"/>
      <c r="B342" s="612" t="s">
        <v>236</v>
      </c>
      <c r="C342" s="476"/>
      <c r="D342" s="511" t="s">
        <v>6</v>
      </c>
      <c r="E342" s="436" t="s">
        <v>7</v>
      </c>
      <c r="F342" s="436" t="s">
        <v>8</v>
      </c>
      <c r="G342" s="512" t="s">
        <v>189</v>
      </c>
      <c r="H342" s="466"/>
      <c r="I342" s="513" t="s">
        <v>205</v>
      </c>
    </row>
    <row r="343" spans="1:9">
      <c r="A343" s="60"/>
      <c r="B343" s="1644" t="s">
        <v>452</v>
      </c>
      <c r="C343" s="565">
        <v>1</v>
      </c>
      <c r="D343" s="382">
        <v>90</v>
      </c>
      <c r="E343" s="58">
        <v>92</v>
      </c>
      <c r="F343" s="59">
        <v>383</v>
      </c>
      <c r="G343" s="514">
        <v>2720</v>
      </c>
      <c r="H343" s="689" t="s">
        <v>186</v>
      </c>
      <c r="I343" s="2244">
        <f>(D345-D346)*5</f>
        <v>0</v>
      </c>
    </row>
    <row r="344" spans="1:9">
      <c r="A344" s="174"/>
      <c r="B344" s="153" t="s">
        <v>118</v>
      </c>
      <c r="C344" s="516"/>
      <c r="D344" s="580"/>
      <c r="E344" s="383"/>
      <c r="F344" s="383"/>
      <c r="G344" s="581"/>
      <c r="H344" s="517" t="s">
        <v>56</v>
      </c>
      <c r="I344" s="2245">
        <f>(E345-E346)*5</f>
        <v>0</v>
      </c>
    </row>
    <row r="345" spans="1:9" ht="15.6">
      <c r="A345" s="568" t="s">
        <v>915</v>
      </c>
      <c r="B345" s="518" t="s">
        <v>293</v>
      </c>
      <c r="C345" s="355">
        <v>0.35</v>
      </c>
      <c r="D345" s="583">
        <f>(D343/100)*35</f>
        <v>31.5</v>
      </c>
      <c r="E345" s="584">
        <f>(E343/100)*35</f>
        <v>32.200000000000003</v>
      </c>
      <c r="F345" s="584">
        <f>(F343/100)*35</f>
        <v>134.05000000000001</v>
      </c>
      <c r="G345" s="582">
        <f>(G343/100)*35</f>
        <v>952</v>
      </c>
      <c r="H345" s="2566" t="s">
        <v>57</v>
      </c>
      <c r="I345" s="2246">
        <f>(F345-F346)*5</f>
        <v>0</v>
      </c>
    </row>
    <row r="346" spans="1:9" ht="12.75" customHeight="1" thickBot="1">
      <c r="A346" s="521"/>
      <c r="B346" s="522" t="s">
        <v>291</v>
      </c>
      <c r="C346" s="523"/>
      <c r="D346" s="901">
        <f>(D83+D134+D192+D244+D299)/5</f>
        <v>31.5</v>
      </c>
      <c r="E346" s="902">
        <f>(E83+E134+E192+E244+E299)/5</f>
        <v>32.200000000000003</v>
      </c>
      <c r="F346" s="902">
        <f>(F83+F134+F192+F244+F299)/5</f>
        <v>134.05000000000001</v>
      </c>
      <c r="G346" s="904">
        <f>(G83+G134+G192+G244+G299)/5</f>
        <v>952</v>
      </c>
      <c r="H346" s="520" t="s">
        <v>849</v>
      </c>
      <c r="I346" s="2247"/>
    </row>
    <row r="347" spans="1:9" ht="12.75" customHeight="1" thickBot="1">
      <c r="A347" s="230"/>
      <c r="B347" s="2237" t="s">
        <v>851</v>
      </c>
      <c r="C347" s="900" t="s">
        <v>40</v>
      </c>
      <c r="D347" s="2238">
        <f>(D346*100/D343)-35</f>
        <v>0</v>
      </c>
      <c r="E347" s="2239">
        <f>(E346*100/E343)-35</f>
        <v>0</v>
      </c>
      <c r="F347" s="2239">
        <f>(F346*100/F343)-35</f>
        <v>0</v>
      </c>
      <c r="G347" s="2240">
        <f>(G346*100/G343)-35</f>
        <v>0</v>
      </c>
      <c r="H347" s="524" t="s">
        <v>444</v>
      </c>
      <c r="I347" s="2248">
        <f>(G345-G346)*5</f>
        <v>0</v>
      </c>
    </row>
    <row r="348" spans="1:9" ht="15" customHeight="1" thickBot="1">
      <c r="A348" s="503" t="s">
        <v>917</v>
      </c>
      <c r="B348" s="57"/>
      <c r="C348" s="504"/>
      <c r="D348" s="357" t="s">
        <v>179</v>
      </c>
      <c r="E348" s="357"/>
      <c r="F348" s="357"/>
      <c r="G348" s="425" t="s">
        <v>180</v>
      </c>
      <c r="H348" s="505" t="s">
        <v>203</v>
      </c>
      <c r="I348" s="506"/>
    </row>
    <row r="349" spans="1:9" ht="12" customHeight="1">
      <c r="A349" s="60"/>
      <c r="B349" s="566" t="s">
        <v>296</v>
      </c>
      <c r="C349" s="507"/>
      <c r="D349" s="508" t="s">
        <v>186</v>
      </c>
      <c r="E349" s="430" t="s">
        <v>56</v>
      </c>
      <c r="F349" s="430" t="s">
        <v>57</v>
      </c>
      <c r="G349" s="427" t="s">
        <v>187</v>
      </c>
      <c r="H349" s="509" t="s">
        <v>37</v>
      </c>
      <c r="I349" s="510" t="s">
        <v>850</v>
      </c>
    </row>
    <row r="350" spans="1:9" ht="13.5" customHeight="1" thickBot="1">
      <c r="A350" s="56"/>
      <c r="B350" s="612" t="s">
        <v>236</v>
      </c>
      <c r="C350" s="476"/>
      <c r="D350" s="511" t="s">
        <v>6</v>
      </c>
      <c r="E350" s="436" t="s">
        <v>7</v>
      </c>
      <c r="F350" s="436" t="s">
        <v>8</v>
      </c>
      <c r="G350" s="512" t="s">
        <v>189</v>
      </c>
      <c r="H350" s="466"/>
      <c r="I350" s="513" t="s">
        <v>205</v>
      </c>
    </row>
    <row r="351" spans="1:9" ht="14.25" customHeight="1">
      <c r="A351" s="60"/>
      <c r="B351" s="1644" t="s">
        <v>452</v>
      </c>
      <c r="C351" s="565">
        <v>1</v>
      </c>
      <c r="D351" s="382">
        <v>90</v>
      </c>
      <c r="E351" s="58">
        <v>92</v>
      </c>
      <c r="F351" s="59">
        <v>383</v>
      </c>
      <c r="G351" s="514">
        <v>2720</v>
      </c>
      <c r="H351" s="689" t="s">
        <v>186</v>
      </c>
      <c r="I351" s="2244">
        <f>(D353-D354)*5</f>
        <v>8.8817841970012523E-15</v>
      </c>
    </row>
    <row r="352" spans="1:9" ht="12" customHeight="1">
      <c r="A352" s="174"/>
      <c r="B352" s="153" t="s">
        <v>118</v>
      </c>
      <c r="C352" s="516"/>
      <c r="D352" s="580"/>
      <c r="E352" s="383"/>
      <c r="F352" s="383"/>
      <c r="G352" s="581"/>
      <c r="H352" s="517" t="s">
        <v>56</v>
      </c>
      <c r="I352" s="2245">
        <f>(E353-E354)*5</f>
        <v>8.8817841970012523E-15</v>
      </c>
    </row>
    <row r="353" spans="1:9" ht="15.6">
      <c r="A353" s="568" t="s">
        <v>915</v>
      </c>
      <c r="B353" s="518" t="s">
        <v>288</v>
      </c>
      <c r="C353" s="355">
        <v>0.1</v>
      </c>
      <c r="D353" s="583">
        <f>(D351/100)*10</f>
        <v>9</v>
      </c>
      <c r="E353" s="584">
        <f>(E351/100)*10</f>
        <v>9.2000000000000011</v>
      </c>
      <c r="F353" s="584">
        <f>(F351/100)*10</f>
        <v>38.299999999999997</v>
      </c>
      <c r="G353" s="582">
        <f>(G351/100)*10</f>
        <v>272</v>
      </c>
      <c r="H353" s="2566" t="s">
        <v>57</v>
      </c>
      <c r="I353" s="2246">
        <f>(F353-F354)*5</f>
        <v>0</v>
      </c>
    </row>
    <row r="354" spans="1:9" ht="14.25" customHeight="1" thickBot="1">
      <c r="A354" s="521"/>
      <c r="B354" s="522" t="s">
        <v>291</v>
      </c>
      <c r="C354" s="523"/>
      <c r="D354" s="901">
        <f>(D90+D142+D200+D252+D306)/5</f>
        <v>8.9999999999999982</v>
      </c>
      <c r="E354" s="902">
        <f>(E90+E142+E200+E252+E306)/5</f>
        <v>9.1999999999999993</v>
      </c>
      <c r="F354" s="902">
        <f>(F90+F142+F200+F252+F306)/5</f>
        <v>38.299999999999997</v>
      </c>
      <c r="G354" s="904">
        <f>(G90+G142+G200+G252+G306)/5</f>
        <v>272.00020000000001</v>
      </c>
      <c r="H354" s="520" t="s">
        <v>849</v>
      </c>
      <c r="I354" s="2247"/>
    </row>
    <row r="355" spans="1:9" ht="15" thickBot="1">
      <c r="A355" s="230"/>
      <c r="B355" s="2237" t="s">
        <v>851</v>
      </c>
      <c r="C355" s="900" t="s">
        <v>40</v>
      </c>
      <c r="D355" s="2238">
        <f>(D354*100/D351)-10</f>
        <v>0</v>
      </c>
      <c r="E355" s="2239">
        <f>(E354*100/E351)-10</f>
        <v>0</v>
      </c>
      <c r="F355" s="2239">
        <f>(F354*100/F351)-10</f>
        <v>0</v>
      </c>
      <c r="G355" s="2240">
        <f>(G354*100/G351)-10</f>
        <v>7.3529411768191721E-6</v>
      </c>
      <c r="H355" s="524" t="s">
        <v>444</v>
      </c>
      <c r="I355" s="2248">
        <f>(G353-G354)*5</f>
        <v>-1.0000000000331966E-3</v>
      </c>
    </row>
    <row r="356" spans="1:9" ht="15" thickBot="1"/>
    <row r="357" spans="1:9" ht="14.25" customHeight="1" thickBot="1">
      <c r="A357" s="503" t="s">
        <v>917</v>
      </c>
      <c r="B357" s="57"/>
      <c r="C357" s="504"/>
      <c r="D357" s="357" t="s">
        <v>179</v>
      </c>
      <c r="E357" s="357"/>
      <c r="F357" s="357"/>
      <c r="G357" s="425" t="s">
        <v>180</v>
      </c>
      <c r="H357" s="505" t="s">
        <v>203</v>
      </c>
      <c r="I357" s="506"/>
    </row>
    <row r="358" spans="1:9" ht="12.75" customHeight="1">
      <c r="A358" s="60"/>
      <c r="B358" s="566" t="s">
        <v>297</v>
      </c>
      <c r="C358" s="507"/>
      <c r="D358" s="508" t="s">
        <v>186</v>
      </c>
      <c r="E358" s="430" t="s">
        <v>56</v>
      </c>
      <c r="F358" s="430" t="s">
        <v>57</v>
      </c>
      <c r="G358" s="427" t="s">
        <v>187</v>
      </c>
      <c r="H358" s="509" t="s">
        <v>37</v>
      </c>
      <c r="I358" s="510" t="s">
        <v>850</v>
      </c>
    </row>
    <row r="359" spans="1:9" ht="12" customHeight="1" thickBot="1">
      <c r="A359" s="56"/>
      <c r="B359" s="612" t="s">
        <v>236</v>
      </c>
      <c r="C359" s="476"/>
      <c r="D359" s="511" t="s">
        <v>6</v>
      </c>
      <c r="E359" s="436" t="s">
        <v>7</v>
      </c>
      <c r="F359" s="436" t="s">
        <v>8</v>
      </c>
      <c r="G359" s="512" t="s">
        <v>189</v>
      </c>
      <c r="H359" s="466"/>
      <c r="I359" s="513" t="s">
        <v>205</v>
      </c>
    </row>
    <row r="360" spans="1:9" ht="12.75" customHeight="1">
      <c r="A360" s="60"/>
      <c r="B360" s="1644" t="s">
        <v>452</v>
      </c>
      <c r="C360" s="565">
        <v>1</v>
      </c>
      <c r="D360" s="382">
        <v>90</v>
      </c>
      <c r="E360" s="58">
        <v>92</v>
      </c>
      <c r="F360" s="59">
        <v>383</v>
      </c>
      <c r="G360" s="514">
        <v>2720</v>
      </c>
      <c r="H360" s="515" t="s">
        <v>186</v>
      </c>
      <c r="I360" s="2244">
        <f>(D362-D363)*5</f>
        <v>0</v>
      </c>
    </row>
    <row r="361" spans="1:9" ht="12.75" customHeight="1">
      <c r="A361" s="174"/>
      <c r="B361" s="153" t="s">
        <v>118</v>
      </c>
      <c r="C361" s="516"/>
      <c r="D361" s="580"/>
      <c r="E361" s="383"/>
      <c r="F361" s="383"/>
      <c r="G361" s="581"/>
      <c r="H361" s="517" t="s">
        <v>56</v>
      </c>
      <c r="I361" s="2245">
        <f>(E362-E363)*5</f>
        <v>-3.5527136788005009E-14</v>
      </c>
    </row>
    <row r="362" spans="1:9" ht="15" customHeight="1">
      <c r="A362" s="568" t="s">
        <v>915</v>
      </c>
      <c r="B362" s="518" t="s">
        <v>208</v>
      </c>
      <c r="C362" s="355">
        <v>0.6</v>
      </c>
      <c r="D362" s="583">
        <f>(D360/100)*60</f>
        <v>54</v>
      </c>
      <c r="E362" s="584">
        <f>(E360/100)*60</f>
        <v>55.2</v>
      </c>
      <c r="F362" s="584">
        <f>(F360/100)*60</f>
        <v>229.8</v>
      </c>
      <c r="G362" s="582">
        <f>(G360/100)*60</f>
        <v>1632</v>
      </c>
      <c r="H362" s="517" t="s">
        <v>57</v>
      </c>
      <c r="I362" s="2246">
        <f>(F362-F363)*5</f>
        <v>0</v>
      </c>
    </row>
    <row r="363" spans="1:9" ht="12.75" customHeight="1">
      <c r="A363" s="909"/>
      <c r="B363" s="910" t="s">
        <v>291</v>
      </c>
      <c r="C363" s="911"/>
      <c r="D363" s="901">
        <f>(D95+D147+D205+D257+D311)/5</f>
        <v>54</v>
      </c>
      <c r="E363" s="902">
        <f>(E95+E147+E205+E257+E311)/5</f>
        <v>55.20000000000001</v>
      </c>
      <c r="F363" s="902">
        <f>(F95+F147+F205+F257+F311)/5</f>
        <v>229.8</v>
      </c>
      <c r="G363" s="904">
        <f>(G95+G147+G205+G257+G311)/5</f>
        <v>1632</v>
      </c>
      <c r="H363" s="520" t="s">
        <v>849</v>
      </c>
      <c r="I363" s="2247"/>
    </row>
    <row r="364" spans="1:9" ht="12.75" customHeight="1" thickBot="1">
      <c r="A364" s="230"/>
      <c r="B364" s="2237" t="s">
        <v>851</v>
      </c>
      <c r="C364" s="900" t="s">
        <v>40</v>
      </c>
      <c r="D364" s="2238">
        <f>(D363*100/D360)-60</f>
        <v>0</v>
      </c>
      <c r="E364" s="2239">
        <f>(E363*100/E360)-60</f>
        <v>0</v>
      </c>
      <c r="F364" s="2239">
        <f>(F363*100/F360)-60</f>
        <v>0</v>
      </c>
      <c r="G364" s="2240">
        <f>(G363*100/G360)-60</f>
        <v>0</v>
      </c>
      <c r="H364" s="524" t="s">
        <v>444</v>
      </c>
      <c r="I364" s="2248">
        <f>(G362-G363)*5</f>
        <v>0</v>
      </c>
    </row>
    <row r="365" spans="1:9" ht="15" thickBot="1"/>
    <row r="366" spans="1:9" ht="13.5" customHeight="1" thickBot="1">
      <c r="A366" s="503" t="s">
        <v>917</v>
      </c>
      <c r="B366" s="57"/>
      <c r="C366" s="504"/>
      <c r="D366" s="357" t="s">
        <v>179</v>
      </c>
      <c r="E366" s="357"/>
      <c r="F366" s="357"/>
      <c r="G366" s="425" t="s">
        <v>180</v>
      </c>
      <c r="H366" s="505" t="s">
        <v>203</v>
      </c>
      <c r="I366" s="506"/>
    </row>
    <row r="367" spans="1:9" ht="12" customHeight="1">
      <c r="A367" s="60"/>
      <c r="B367" s="566" t="s">
        <v>298</v>
      </c>
      <c r="C367" s="507"/>
      <c r="D367" s="508" t="s">
        <v>186</v>
      </c>
      <c r="E367" s="430" t="s">
        <v>56</v>
      </c>
      <c r="F367" s="430" t="s">
        <v>57</v>
      </c>
      <c r="G367" s="427" t="s">
        <v>187</v>
      </c>
      <c r="H367" s="509" t="s">
        <v>37</v>
      </c>
      <c r="I367" s="510" t="s">
        <v>850</v>
      </c>
    </row>
    <row r="368" spans="1:9" ht="13.5" customHeight="1" thickBot="1">
      <c r="A368" s="56"/>
      <c r="B368" s="612" t="s">
        <v>236</v>
      </c>
      <c r="C368" s="476"/>
      <c r="D368" s="511" t="s">
        <v>6</v>
      </c>
      <c r="E368" s="436" t="s">
        <v>7</v>
      </c>
      <c r="F368" s="436" t="s">
        <v>8</v>
      </c>
      <c r="G368" s="512" t="s">
        <v>189</v>
      </c>
      <c r="H368" s="466"/>
      <c r="I368" s="513" t="s">
        <v>205</v>
      </c>
    </row>
    <row r="369" spans="1:9" ht="12.75" customHeight="1">
      <c r="A369" s="60"/>
      <c r="B369" s="1644" t="s">
        <v>452</v>
      </c>
      <c r="C369" s="565">
        <v>1</v>
      </c>
      <c r="D369" s="382">
        <v>90</v>
      </c>
      <c r="E369" s="58">
        <v>92</v>
      </c>
      <c r="F369" s="59">
        <v>383</v>
      </c>
      <c r="G369" s="514">
        <v>2720</v>
      </c>
      <c r="H369" s="515" t="s">
        <v>186</v>
      </c>
      <c r="I369" s="2244">
        <f>(D371-D372)*5</f>
        <v>0</v>
      </c>
    </row>
    <row r="370" spans="1:9" ht="13.5" customHeight="1">
      <c r="A370" s="174"/>
      <c r="B370" s="153" t="s">
        <v>118</v>
      </c>
      <c r="C370" s="516"/>
      <c r="D370" s="580"/>
      <c r="E370" s="383"/>
      <c r="F370" s="383"/>
      <c r="G370" s="581"/>
      <c r="H370" s="517" t="s">
        <v>56</v>
      </c>
      <c r="I370" s="2245">
        <f>(E371-E372)*5</f>
        <v>0</v>
      </c>
    </row>
    <row r="371" spans="1:9" ht="15.6">
      <c r="A371" s="568" t="s">
        <v>915</v>
      </c>
      <c r="B371" s="518" t="s">
        <v>289</v>
      </c>
      <c r="C371" s="355">
        <v>0.45</v>
      </c>
      <c r="D371" s="583">
        <f>(D369/100)*45</f>
        <v>40.5</v>
      </c>
      <c r="E371" s="584">
        <f>(E369/100)*45</f>
        <v>41.4</v>
      </c>
      <c r="F371" s="584">
        <f>(F369/100)*45</f>
        <v>172.35</v>
      </c>
      <c r="G371" s="582">
        <f>(G369/100)*45</f>
        <v>1224</v>
      </c>
      <c r="H371" s="517" t="s">
        <v>57</v>
      </c>
      <c r="I371" s="2246">
        <f>(F371-F372)*5</f>
        <v>0</v>
      </c>
    </row>
    <row r="372" spans="1:9" ht="13.5" customHeight="1">
      <c r="A372" s="909"/>
      <c r="B372" s="910" t="s">
        <v>291</v>
      </c>
      <c r="C372" s="911"/>
      <c r="D372" s="901">
        <f>(D100+D152+D210+D262+D316)/5</f>
        <v>40.5</v>
      </c>
      <c r="E372" s="902">
        <f>(E100+E152+E210+E262+E316)/5</f>
        <v>41.4</v>
      </c>
      <c r="F372" s="902">
        <f>(F100+F152+F210+F262+F316)/5</f>
        <v>172.35</v>
      </c>
      <c r="G372" s="904">
        <f>(G100+G152+G210+G262+G316)/5</f>
        <v>1224.0001999999999</v>
      </c>
      <c r="H372" s="520" t="s">
        <v>849</v>
      </c>
      <c r="I372" s="2247"/>
    </row>
    <row r="373" spans="1:9" ht="15" thickBot="1">
      <c r="A373" s="230"/>
      <c r="B373" s="2237" t="s">
        <v>851</v>
      </c>
      <c r="C373" s="900" t="s">
        <v>40</v>
      </c>
      <c r="D373" s="2238">
        <f>(D372*100/D369)-45</f>
        <v>0</v>
      </c>
      <c r="E373" s="2239">
        <f>(E372*100/E369)-45</f>
        <v>0</v>
      </c>
      <c r="F373" s="2239">
        <f>(F372*100/F369)-45</f>
        <v>0</v>
      </c>
      <c r="G373" s="2240">
        <f>(G372*100/G369)-45</f>
        <v>7.3529411750428153E-6</v>
      </c>
      <c r="H373" s="524" t="s">
        <v>444</v>
      </c>
      <c r="I373" s="2248">
        <f>(G371-G372)*5</f>
        <v>-9.9999999974897946E-4</v>
      </c>
    </row>
    <row r="374" spans="1:9" ht="15" thickBot="1"/>
    <row r="375" spans="1:9" ht="14.25" customHeight="1" thickBot="1">
      <c r="A375" s="503" t="s">
        <v>917</v>
      </c>
      <c r="B375" s="57"/>
      <c r="C375" s="702" t="s">
        <v>300</v>
      </c>
      <c r="D375" s="357" t="s">
        <v>179</v>
      </c>
      <c r="E375" s="357"/>
      <c r="F375" s="357"/>
      <c r="G375" s="425" t="s">
        <v>180</v>
      </c>
      <c r="H375" s="505" t="s">
        <v>203</v>
      </c>
      <c r="I375" s="506"/>
    </row>
    <row r="376" spans="1:9" ht="14.25" customHeight="1">
      <c r="A376" s="613" t="s">
        <v>252</v>
      </c>
      <c r="B376" s="9"/>
      <c r="C376" s="507"/>
      <c r="D376" s="508" t="s">
        <v>186</v>
      </c>
      <c r="E376" s="430" t="s">
        <v>56</v>
      </c>
      <c r="F376" s="430" t="s">
        <v>57</v>
      </c>
      <c r="G376" s="427" t="s">
        <v>187</v>
      </c>
      <c r="H376" s="509" t="s">
        <v>37</v>
      </c>
      <c r="I376" s="510" t="s">
        <v>850</v>
      </c>
    </row>
    <row r="377" spans="1:9" ht="12" customHeight="1" thickBot="1">
      <c r="A377" s="56"/>
      <c r="B377" s="612" t="s">
        <v>299</v>
      </c>
      <c r="C377" s="476"/>
      <c r="D377" s="511" t="s">
        <v>6</v>
      </c>
      <c r="E377" s="436" t="s">
        <v>7</v>
      </c>
      <c r="F377" s="436" t="s">
        <v>8</v>
      </c>
      <c r="G377" s="512" t="s">
        <v>189</v>
      </c>
      <c r="H377" s="466"/>
      <c r="I377" s="513" t="s">
        <v>205</v>
      </c>
    </row>
    <row r="378" spans="1:9" ht="12.75" customHeight="1">
      <c r="A378" s="84"/>
      <c r="B378" s="1644" t="s">
        <v>452</v>
      </c>
      <c r="C378" s="691">
        <v>1</v>
      </c>
      <c r="D378" s="382">
        <v>90</v>
      </c>
      <c r="E378" s="58">
        <v>92</v>
      </c>
      <c r="F378" s="59">
        <v>383</v>
      </c>
      <c r="G378" s="514">
        <v>2720</v>
      </c>
      <c r="H378" s="689" t="s">
        <v>186</v>
      </c>
      <c r="I378" s="2244">
        <f>(D380-D381)*5</f>
        <v>0</v>
      </c>
    </row>
    <row r="379" spans="1:9">
      <c r="A379" s="174"/>
      <c r="B379" s="562" t="s">
        <v>118</v>
      </c>
      <c r="C379" s="692"/>
      <c r="D379" s="580"/>
      <c r="E379" s="383"/>
      <c r="F379" s="383"/>
      <c r="G379" s="581"/>
      <c r="H379" s="517" t="s">
        <v>56</v>
      </c>
      <c r="I379" s="2245">
        <f>(E380-E381)*5</f>
        <v>0</v>
      </c>
    </row>
    <row r="380" spans="1:9" ht="15.6">
      <c r="A380" s="695" t="s">
        <v>915</v>
      </c>
      <c r="B380" s="696" t="s">
        <v>290</v>
      </c>
      <c r="C380" s="697">
        <v>0.7</v>
      </c>
      <c r="D380" s="698">
        <f>(D378/100)*70</f>
        <v>63</v>
      </c>
      <c r="E380" s="699">
        <f>(E378/100)*70</f>
        <v>64.400000000000006</v>
      </c>
      <c r="F380" s="699">
        <f>(F378/100)*70</f>
        <v>268.10000000000002</v>
      </c>
      <c r="G380" s="700">
        <f>(G378/100)*70</f>
        <v>1904</v>
      </c>
      <c r="H380" s="517" t="s">
        <v>57</v>
      </c>
      <c r="I380" s="2246">
        <f>(F380-F381)*5</f>
        <v>0</v>
      </c>
    </row>
    <row r="381" spans="1:9">
      <c r="A381" s="909"/>
      <c r="B381" s="910" t="s">
        <v>291</v>
      </c>
      <c r="C381" s="911"/>
      <c r="D381" s="2241">
        <f>(D105+D157+D215+D267+D321)/5</f>
        <v>63</v>
      </c>
      <c r="E381" s="2242">
        <f>(E105+E157+E215+E267+E321)/5</f>
        <v>64.400000000000006</v>
      </c>
      <c r="F381" s="2242">
        <f>(F105+F157+F215+F267+F321)/5</f>
        <v>268.10000000000002</v>
      </c>
      <c r="G381" s="2243">
        <f>(G105+G157+G215+G267+G321)/5</f>
        <v>1904.0001999999999</v>
      </c>
      <c r="H381" s="520" t="s">
        <v>849</v>
      </c>
      <c r="I381" s="2247"/>
    </row>
    <row r="382" spans="1:9" ht="15" thickBot="1">
      <c r="A382" s="230"/>
      <c r="B382" s="2237" t="s">
        <v>851</v>
      </c>
      <c r="C382" s="900" t="s">
        <v>40</v>
      </c>
      <c r="D382" s="2238">
        <f>(D381*100/D378)-70</f>
        <v>0</v>
      </c>
      <c r="E382" s="2239">
        <f>(E381*100/E378)-70</f>
        <v>0</v>
      </c>
      <c r="F382" s="2239">
        <f>(F381*100/F378)-70</f>
        <v>0</v>
      </c>
      <c r="G382" s="2240">
        <f>(G381*100/G378)-70</f>
        <v>7.3529411679373879E-6</v>
      </c>
      <c r="H382" s="524" t="s">
        <v>444</v>
      </c>
      <c r="I382" s="2248">
        <f>(G380-G381)*5</f>
        <v>-9.9999999974897946E-4</v>
      </c>
    </row>
    <row r="383" spans="1:9">
      <c r="C383" s="10" t="s">
        <v>209</v>
      </c>
      <c r="G383" s="877"/>
      <c r="H383" s="877"/>
      <c r="I383" s="877"/>
    </row>
    <row r="384" spans="1:9">
      <c r="A384" s="2812" t="s">
        <v>450</v>
      </c>
      <c r="B384" s="2812"/>
      <c r="C384" s="2812"/>
      <c r="D384" s="2812"/>
      <c r="E384" s="2812"/>
      <c r="F384" s="2812"/>
      <c r="G384" s="2812"/>
      <c r="H384" s="2812"/>
      <c r="I384" s="2812"/>
    </row>
    <row r="385" spans="1:9">
      <c r="B385" s="19" t="s">
        <v>206</v>
      </c>
      <c r="D385"/>
      <c r="E385"/>
      <c r="F385" s="19"/>
      <c r="G385" s="19"/>
      <c r="H385" s="20"/>
      <c r="I385" s="20"/>
    </row>
    <row r="386" spans="1:9" ht="15.6">
      <c r="A386" s="22" t="s">
        <v>913</v>
      </c>
      <c r="B386" s="20"/>
      <c r="C386"/>
      <c r="D386" s="22" t="s">
        <v>0</v>
      </c>
      <c r="E386"/>
      <c r="F386" s="2" t="s">
        <v>451</v>
      </c>
      <c r="G386" s="20"/>
      <c r="H386" s="20"/>
      <c r="I386" s="26"/>
    </row>
    <row r="387" spans="1:9" ht="18.600000000000001" thickBot="1">
      <c r="B387" s="1"/>
      <c r="C387" s="1642" t="s">
        <v>357</v>
      </c>
    </row>
    <row r="388" spans="1:9" ht="15" thickBot="1">
      <c r="A388" s="422" t="s">
        <v>177</v>
      </c>
      <c r="B388" s="88"/>
      <c r="C388" s="423" t="s">
        <v>178</v>
      </c>
      <c r="D388" s="357" t="s">
        <v>179</v>
      </c>
      <c r="E388" s="357"/>
      <c r="F388" s="357"/>
      <c r="G388" s="424" t="s">
        <v>180</v>
      </c>
      <c r="H388" s="425" t="s">
        <v>181</v>
      </c>
      <c r="I388" s="426" t="s">
        <v>182</v>
      </c>
    </row>
    <row r="389" spans="1:9">
      <c r="A389" s="427" t="s">
        <v>183</v>
      </c>
      <c r="B389" s="428" t="s">
        <v>184</v>
      </c>
      <c r="C389" s="429" t="s">
        <v>185</v>
      </c>
      <c r="D389" s="430" t="s">
        <v>186</v>
      </c>
      <c r="E389" s="430" t="s">
        <v>56</v>
      </c>
      <c r="F389" s="430" t="s">
        <v>57</v>
      </c>
      <c r="G389" s="431" t="s">
        <v>187</v>
      </c>
      <c r="H389" s="432" t="s">
        <v>188</v>
      </c>
      <c r="I389" s="433" t="s">
        <v>342</v>
      </c>
    </row>
    <row r="390" spans="1:9" ht="15" thickBot="1">
      <c r="A390" s="434"/>
      <c r="B390" s="477"/>
      <c r="C390" s="435"/>
      <c r="D390" s="436" t="s">
        <v>6</v>
      </c>
      <c r="E390" s="436" t="s">
        <v>7</v>
      </c>
      <c r="F390" s="436" t="s">
        <v>8</v>
      </c>
      <c r="G390" s="437" t="s">
        <v>189</v>
      </c>
      <c r="H390" s="438" t="s">
        <v>190</v>
      </c>
      <c r="I390" s="439" t="s">
        <v>341</v>
      </c>
    </row>
    <row r="391" spans="1:9">
      <c r="A391" s="88"/>
      <c r="B391" s="1661" t="s">
        <v>156</v>
      </c>
      <c r="C391" s="1692"/>
      <c r="D391" s="442"/>
      <c r="E391" s="443"/>
      <c r="F391" s="443"/>
      <c r="G391" s="586"/>
      <c r="H391" s="487"/>
      <c r="I391" s="446"/>
    </row>
    <row r="392" spans="1:9">
      <c r="A392" s="448" t="s">
        <v>191</v>
      </c>
      <c r="B392" s="1745" t="s">
        <v>348</v>
      </c>
      <c r="C392" s="258">
        <v>70</v>
      </c>
      <c r="D392" s="346">
        <v>1.9830000000000001</v>
      </c>
      <c r="E392" s="348">
        <v>0.11700000000000001</v>
      </c>
      <c r="F392" s="348">
        <v>4.08</v>
      </c>
      <c r="G392" s="795">
        <v>32.1</v>
      </c>
      <c r="H392" s="489">
        <v>2</v>
      </c>
      <c r="I392" s="450" t="s">
        <v>361</v>
      </c>
    </row>
    <row r="393" spans="1:9">
      <c r="A393" s="85"/>
      <c r="B393" s="919" t="s">
        <v>930</v>
      </c>
      <c r="C393" s="449" t="s">
        <v>610</v>
      </c>
      <c r="D393" s="2475">
        <v>3.9790000000000001</v>
      </c>
      <c r="E393" s="347">
        <v>7.532</v>
      </c>
      <c r="F393" s="2047">
        <v>15.161</v>
      </c>
      <c r="G393" s="795">
        <v>143.48599999999999</v>
      </c>
      <c r="H393" s="489">
        <v>50</v>
      </c>
      <c r="I393" s="1636" t="s">
        <v>525</v>
      </c>
    </row>
    <row r="394" spans="1:9">
      <c r="A394" s="451" t="s">
        <v>306</v>
      </c>
      <c r="B394" s="1746" t="s">
        <v>931</v>
      </c>
      <c r="C394" s="490"/>
      <c r="D394" s="829">
        <v>7.2</v>
      </c>
      <c r="E394" s="807">
        <v>5.32</v>
      </c>
      <c r="F394" s="830">
        <v>2.08</v>
      </c>
      <c r="G394" s="918">
        <v>85.2</v>
      </c>
      <c r="H394" s="494"/>
      <c r="I394" s="800" t="s">
        <v>522</v>
      </c>
    </row>
    <row r="395" spans="1:9" ht="15.6">
      <c r="A395" s="452" t="s">
        <v>12</v>
      </c>
      <c r="B395" s="1746" t="s">
        <v>241</v>
      </c>
      <c r="C395" s="376">
        <v>200</v>
      </c>
      <c r="D395" s="2800">
        <v>5.6440000000000001</v>
      </c>
      <c r="E395" s="2779">
        <v>5.0279999999999996</v>
      </c>
      <c r="F395" s="2779">
        <v>15.334</v>
      </c>
      <c r="G395" s="918">
        <v>129.32400000000001</v>
      </c>
      <c r="H395" s="494">
        <v>90</v>
      </c>
      <c r="I395" s="1743" t="s">
        <v>476</v>
      </c>
    </row>
    <row r="396" spans="1:9">
      <c r="A396" s="456" t="s">
        <v>199</v>
      </c>
      <c r="B396" s="375" t="s">
        <v>10</v>
      </c>
      <c r="C396" s="458">
        <v>70</v>
      </c>
      <c r="D396" s="2109">
        <v>2.5030000000000001</v>
      </c>
      <c r="E396" s="345">
        <v>0.89500000000000002</v>
      </c>
      <c r="F396" s="336">
        <v>35.229999999999997</v>
      </c>
      <c r="G396" s="782">
        <v>158.97900000000001</v>
      </c>
      <c r="H396" s="454">
        <v>20</v>
      </c>
      <c r="I396" s="455" t="s">
        <v>9</v>
      </c>
    </row>
    <row r="397" spans="1:9">
      <c r="A397" s="456"/>
      <c r="B397" s="919" t="s">
        <v>406</v>
      </c>
      <c r="C397" s="449">
        <v>40</v>
      </c>
      <c r="D397" s="2208">
        <v>2.2599999999999998</v>
      </c>
      <c r="E397" s="348">
        <v>0.6</v>
      </c>
      <c r="F397" s="348">
        <v>16.739999999999998</v>
      </c>
      <c r="G397" s="782">
        <v>81.426000000000002</v>
      </c>
      <c r="H397" s="459">
        <v>21</v>
      </c>
      <c r="I397" s="450" t="s">
        <v>9</v>
      </c>
    </row>
    <row r="398" spans="1:9" ht="15" thickBot="1">
      <c r="A398" s="757"/>
      <c r="B398" s="252" t="s">
        <v>464</v>
      </c>
      <c r="C398" s="471">
        <v>100</v>
      </c>
      <c r="D398" s="484">
        <v>0.4</v>
      </c>
      <c r="E398" s="485">
        <v>0.4</v>
      </c>
      <c r="F398" s="486">
        <v>9.8000000000000007</v>
      </c>
      <c r="G398" s="1830">
        <v>47</v>
      </c>
      <c r="H398" s="579">
        <v>93</v>
      </c>
      <c r="I398" s="1663" t="s">
        <v>611</v>
      </c>
    </row>
    <row r="399" spans="1:9">
      <c r="A399" s="462" t="s">
        <v>207</v>
      </c>
      <c r="C399" s="2064">
        <f>C392+C395+C396+C397+C398+120+80</f>
        <v>680</v>
      </c>
      <c r="D399" s="463">
        <f>SUM(D392:D398)</f>
        <v>23.968999999999994</v>
      </c>
      <c r="E399" s="464">
        <f>SUM(E392:E398)</f>
        <v>19.891999999999999</v>
      </c>
      <c r="F399" s="465">
        <f>SUM(F392:F398)</f>
        <v>98.424999999999983</v>
      </c>
      <c r="G399" s="588">
        <f>SUM(G392:G398)</f>
        <v>677.5150000000001</v>
      </c>
      <c r="H399" s="749" t="s">
        <v>303</v>
      </c>
      <c r="I399" s="704" t="s">
        <v>205</v>
      </c>
    </row>
    <row r="400" spans="1:9">
      <c r="A400" s="862"/>
      <c r="B400" s="863" t="s">
        <v>11</v>
      </c>
      <c r="C400" s="1638">
        <v>0.25</v>
      </c>
      <c r="D400" s="978">
        <f>(D663/100)*25</f>
        <v>22.5</v>
      </c>
      <c r="E400" s="977">
        <f>(E663/100)*25</f>
        <v>23</v>
      </c>
      <c r="F400" s="977">
        <f>(F663/100)*25</f>
        <v>95.75</v>
      </c>
      <c r="G400" s="2617">
        <f>(G663/100)*25</f>
        <v>680</v>
      </c>
      <c r="H400" s="1640">
        <f>G400-G399</f>
        <v>2.4849999999999</v>
      </c>
      <c r="I400" s="703" t="s">
        <v>444</v>
      </c>
    </row>
    <row r="401" spans="1:9" ht="15" thickBot="1">
      <c r="A401" s="230"/>
      <c r="B401" s="858" t="s">
        <v>453</v>
      </c>
      <c r="C401" s="1632"/>
      <c r="D401" s="2553">
        <f>(D399*100/D663)-25</f>
        <v>1.632222222222218</v>
      </c>
      <c r="E401" s="485">
        <f>(E399*100/E663)-25</f>
        <v>-3.3782608695652172</v>
      </c>
      <c r="F401" s="485">
        <f>(F399*100/F663)-25</f>
        <v>0.69843342036553224</v>
      </c>
      <c r="G401" s="2554">
        <f>(G399*100/G663)-25</f>
        <v>-9.1360294117642127E-2</v>
      </c>
      <c r="H401" s="1639"/>
      <c r="I401" s="860"/>
    </row>
    <row r="402" spans="1:9" ht="15.75" customHeight="1">
      <c r="A402" s="88"/>
      <c r="B402" s="440" t="s">
        <v>123</v>
      </c>
      <c r="C402" s="88"/>
      <c r="D402" s="5"/>
      <c r="E402" s="467"/>
      <c r="F402" s="467"/>
      <c r="G402" s="467"/>
      <c r="H402" s="469"/>
      <c r="I402" s="469"/>
    </row>
    <row r="403" spans="1:9">
      <c r="A403" s="85"/>
      <c r="B403" s="1917" t="s">
        <v>804</v>
      </c>
      <c r="C403" s="449">
        <v>60</v>
      </c>
      <c r="D403" s="1738">
        <v>1.0249999999999999</v>
      </c>
      <c r="E403" s="1738">
        <v>3.0030000000000001</v>
      </c>
      <c r="F403" s="1738">
        <v>5.0750000000000002</v>
      </c>
      <c r="G403" s="792">
        <v>51.42</v>
      </c>
      <c r="H403" s="489">
        <v>13</v>
      </c>
      <c r="I403" s="626" t="s">
        <v>805</v>
      </c>
    </row>
    <row r="404" spans="1:9">
      <c r="A404" s="85"/>
      <c r="B404" s="1641" t="s">
        <v>806</v>
      </c>
      <c r="C404" s="458">
        <v>250</v>
      </c>
      <c r="D404" s="220">
        <v>2.8690000000000002</v>
      </c>
      <c r="E404" s="336">
        <v>3.52</v>
      </c>
      <c r="F404" s="336">
        <v>18.88</v>
      </c>
      <c r="G404" s="782">
        <v>119.48</v>
      </c>
      <c r="H404" s="479">
        <v>32</v>
      </c>
      <c r="I404" s="447" t="s">
        <v>888</v>
      </c>
    </row>
    <row r="405" spans="1:9">
      <c r="A405" s="448" t="s">
        <v>191</v>
      </c>
      <c r="B405" s="2068" t="s">
        <v>898</v>
      </c>
      <c r="C405" s="458">
        <v>120</v>
      </c>
      <c r="D405" s="2109">
        <v>14.824</v>
      </c>
      <c r="E405" s="2045">
        <v>14.576000000000001</v>
      </c>
      <c r="F405" s="345">
        <v>15.843</v>
      </c>
      <c r="G405" s="792">
        <v>253.852</v>
      </c>
      <c r="H405" s="454">
        <v>66</v>
      </c>
      <c r="I405" s="455" t="s">
        <v>686</v>
      </c>
    </row>
    <row r="406" spans="1:9">
      <c r="A406" s="451" t="s">
        <v>306</v>
      </c>
      <c r="B406" s="1641" t="s">
        <v>684</v>
      </c>
      <c r="C406" s="458">
        <v>180</v>
      </c>
      <c r="D406" s="220">
        <v>5.13</v>
      </c>
      <c r="E406" s="336">
        <v>6.633</v>
      </c>
      <c r="F406" s="336">
        <v>19.62</v>
      </c>
      <c r="G406" s="795">
        <v>158.4</v>
      </c>
      <c r="H406" s="454">
        <v>39</v>
      </c>
      <c r="I406" s="455" t="s">
        <v>807</v>
      </c>
    </row>
    <row r="407" spans="1:9" ht="15.6">
      <c r="A407" s="452" t="s">
        <v>12</v>
      </c>
      <c r="B407" s="453" t="s">
        <v>313</v>
      </c>
      <c r="C407" s="256">
        <v>200</v>
      </c>
      <c r="D407" s="338">
        <v>1</v>
      </c>
      <c r="E407" s="336">
        <v>0</v>
      </c>
      <c r="F407" s="336">
        <v>25.4</v>
      </c>
      <c r="G407" s="2520">
        <v>105.6</v>
      </c>
      <c r="H407" s="479">
        <v>92</v>
      </c>
      <c r="I407" s="455" t="s">
        <v>543</v>
      </c>
    </row>
    <row r="408" spans="1:9">
      <c r="A408" s="456" t="s">
        <v>199</v>
      </c>
      <c r="B408" s="480" t="s">
        <v>10</v>
      </c>
      <c r="C408" s="458">
        <v>70</v>
      </c>
      <c r="D408" s="2109">
        <v>2.5030000000000001</v>
      </c>
      <c r="E408" s="345">
        <v>0.89500000000000002</v>
      </c>
      <c r="F408" s="336">
        <v>35.229999999999997</v>
      </c>
      <c r="G408" s="782">
        <v>158.97900000000001</v>
      </c>
      <c r="H408" s="459">
        <v>20</v>
      </c>
      <c r="I408" s="455" t="s">
        <v>9</v>
      </c>
    </row>
    <row r="409" spans="1:9" ht="15" thickBot="1">
      <c r="A409" s="85"/>
      <c r="B409" s="415" t="s">
        <v>406</v>
      </c>
      <c r="C409" s="449">
        <v>50</v>
      </c>
      <c r="D409" s="2208">
        <v>2.8250000000000002</v>
      </c>
      <c r="E409" s="348">
        <v>0.75</v>
      </c>
      <c r="F409" s="348">
        <v>20.934000000000001</v>
      </c>
      <c r="G409" s="782">
        <v>101.78400000000001</v>
      </c>
      <c r="H409" s="459">
        <v>21</v>
      </c>
      <c r="I409" s="450" t="s">
        <v>9</v>
      </c>
    </row>
    <row r="410" spans="1:9">
      <c r="A410" s="462" t="s">
        <v>194</v>
      </c>
      <c r="B410" s="605"/>
      <c r="C410" s="964">
        <f>SUM(C403:C409)</f>
        <v>930</v>
      </c>
      <c r="D410" s="473">
        <f>SUM(D403:D409)</f>
        <v>30.175999999999998</v>
      </c>
      <c r="E410" s="464">
        <f>SUM(E403:E409)</f>
        <v>29.376999999999999</v>
      </c>
      <c r="F410" s="474">
        <f>SUM(F403:F409)</f>
        <v>140.982</v>
      </c>
      <c r="G410" s="588">
        <f>SUM(G403:G409)</f>
        <v>949.5150000000001</v>
      </c>
      <c r="H410" s="749" t="s">
        <v>303</v>
      </c>
      <c r="I410" s="704" t="s">
        <v>205</v>
      </c>
    </row>
    <row r="411" spans="1:9">
      <c r="A411" s="862"/>
      <c r="B411" s="863" t="s">
        <v>11</v>
      </c>
      <c r="C411" s="1638">
        <v>0.35</v>
      </c>
      <c r="D411" s="978">
        <f>(D663/100)*35</f>
        <v>31.5</v>
      </c>
      <c r="E411" s="977">
        <f>(E663/100)*35</f>
        <v>32.200000000000003</v>
      </c>
      <c r="F411" s="977">
        <f>(F663/100)*35</f>
        <v>134.05000000000001</v>
      </c>
      <c r="G411" s="2617">
        <f>(G663/100)*35</f>
        <v>952</v>
      </c>
      <c r="H411" s="1640">
        <f>G411-G410</f>
        <v>2.4849999999999</v>
      </c>
      <c r="I411" s="703" t="s">
        <v>444</v>
      </c>
    </row>
    <row r="412" spans="1:9" ht="15" thickBot="1">
      <c r="A412" s="230"/>
      <c r="B412" s="858" t="s">
        <v>453</v>
      </c>
      <c r="C412" s="1632"/>
      <c r="D412" s="2553">
        <f>(D410*100/D663)-35</f>
        <v>-1.4711111111111137</v>
      </c>
      <c r="E412" s="485">
        <f>(E410*100/E663)-35</f>
        <v>-3.0684782608695684</v>
      </c>
      <c r="F412" s="485">
        <f>(F410*100/F663)-35</f>
        <v>1.8099216710182802</v>
      </c>
      <c r="G412" s="2554">
        <f>(G410*100/G663)-35</f>
        <v>-9.1360294117642127E-2</v>
      </c>
      <c r="H412" s="1639"/>
      <c r="I412" s="860"/>
    </row>
    <row r="413" spans="1:9">
      <c r="A413" s="88"/>
      <c r="B413" s="169" t="s">
        <v>238</v>
      </c>
      <c r="C413" s="88"/>
      <c r="D413" s="5"/>
      <c r="E413" s="616"/>
      <c r="F413" s="616"/>
      <c r="G413" s="616"/>
      <c r="H413" s="469"/>
      <c r="I413" s="469"/>
    </row>
    <row r="414" spans="1:9">
      <c r="A414" s="85"/>
      <c r="B414" s="480" t="s">
        <v>511</v>
      </c>
      <c r="C414" s="458">
        <v>200</v>
      </c>
      <c r="D414" s="220">
        <v>0.3</v>
      </c>
      <c r="E414" s="336">
        <v>0.01</v>
      </c>
      <c r="F414" s="345">
        <v>14.757</v>
      </c>
      <c r="G414" s="791">
        <v>61.11</v>
      </c>
      <c r="H414" s="459">
        <v>84</v>
      </c>
      <c r="I414" s="447" t="s">
        <v>465</v>
      </c>
    </row>
    <row r="415" spans="1:9">
      <c r="A415" s="85"/>
      <c r="B415" s="1828" t="s">
        <v>748</v>
      </c>
      <c r="C415" s="458">
        <v>120</v>
      </c>
      <c r="D415" s="2109">
        <v>4.9320000000000004</v>
      </c>
      <c r="E415" s="2045">
        <v>8.49</v>
      </c>
      <c r="F415" s="345">
        <v>11.525</v>
      </c>
      <c r="G415" s="792">
        <v>142.238</v>
      </c>
      <c r="H415" s="454">
        <v>42</v>
      </c>
      <c r="I415" s="455" t="s">
        <v>808</v>
      </c>
    </row>
    <row r="416" spans="1:9" ht="15" thickBot="1">
      <c r="A416" s="757"/>
      <c r="B416" s="453" t="s">
        <v>10</v>
      </c>
      <c r="C416" s="458">
        <v>30</v>
      </c>
      <c r="D416" s="2109">
        <v>1.155</v>
      </c>
      <c r="E416" s="345">
        <v>0.41299999999999998</v>
      </c>
      <c r="F416" s="336">
        <v>16.260000000000002</v>
      </c>
      <c r="G416" s="782">
        <v>73.376999999999995</v>
      </c>
      <c r="H416" s="459">
        <v>20</v>
      </c>
      <c r="I416" s="455" t="s">
        <v>9</v>
      </c>
    </row>
    <row r="417" spans="1:9">
      <c r="A417" s="890" t="s">
        <v>247</v>
      </c>
      <c r="B417" s="36"/>
      <c r="C417" s="169">
        <f>SUM(C414:C416)</f>
        <v>350</v>
      </c>
      <c r="D417" s="473">
        <f>SUM(D414:D416)</f>
        <v>6.3870000000000005</v>
      </c>
      <c r="E417" s="464">
        <f>SUM(E414:E416)</f>
        <v>8.9130000000000003</v>
      </c>
      <c r="F417" s="474">
        <f>SUM(F414:F416)</f>
        <v>42.542000000000002</v>
      </c>
      <c r="G417" s="591">
        <f>SUM(G414:G416)</f>
        <v>276.72500000000002</v>
      </c>
      <c r="H417" s="2657" t="s">
        <v>303</v>
      </c>
      <c r="I417" s="704" t="s">
        <v>205</v>
      </c>
    </row>
    <row r="418" spans="1:9">
      <c r="A418" s="862"/>
      <c r="B418" s="863" t="s">
        <v>11</v>
      </c>
      <c r="C418" s="1638">
        <v>0.1</v>
      </c>
      <c r="D418" s="977">
        <f>(D663/100)*10</f>
        <v>9</v>
      </c>
      <c r="E418" s="977">
        <f>(E663/100)*10</f>
        <v>9.2000000000000011</v>
      </c>
      <c r="F418" s="977">
        <f>(F663/100)*10</f>
        <v>38.299999999999997</v>
      </c>
      <c r="G418" s="2655">
        <f>(G663/100)*10</f>
        <v>272</v>
      </c>
      <c r="H418" s="2658">
        <f>G418-G417</f>
        <v>-4.7250000000000227</v>
      </c>
      <c r="I418" s="475"/>
    </row>
    <row r="419" spans="1:9" ht="15" thickBot="1">
      <c r="A419" s="230"/>
      <c r="B419" s="858" t="s">
        <v>453</v>
      </c>
      <c r="C419" s="1632"/>
      <c r="D419" s="2553">
        <f>(D417*100/D663)-10</f>
        <v>-2.9033333333333324</v>
      </c>
      <c r="E419" s="485">
        <f>(E417*100/E663)-10</f>
        <v>-0.31195652173913047</v>
      </c>
      <c r="F419" s="485">
        <f>(F417*100/F663)-10</f>
        <v>1.1075718015665785</v>
      </c>
      <c r="G419" s="2656">
        <f>(G417*100/G663)-10</f>
        <v>0.17371323529411953</v>
      </c>
      <c r="H419" s="2659"/>
      <c r="I419" s="860"/>
    </row>
    <row r="421" spans="1:9" ht="16.2" thickBot="1">
      <c r="A421" s="107"/>
      <c r="B421" s="550"/>
      <c r="C421" s="121"/>
      <c r="D421" s="604"/>
      <c r="E421" s="604"/>
      <c r="F421" s="604"/>
      <c r="G421" s="558"/>
      <c r="H421" s="121"/>
      <c r="I421" s="121"/>
    </row>
    <row r="422" spans="1:9">
      <c r="A422" s="706"/>
      <c r="B422" s="36" t="s">
        <v>302</v>
      </c>
      <c r="C422" s="37"/>
      <c r="D422" s="147">
        <f>D399+D410</f>
        <v>54.144999999999996</v>
      </c>
      <c r="E422" s="236">
        <f>E399+E410</f>
        <v>49.268999999999998</v>
      </c>
      <c r="F422" s="236">
        <f>F399+F410</f>
        <v>239.40699999999998</v>
      </c>
      <c r="G422" s="708">
        <f>G399+G410</f>
        <v>1627.0300000000002</v>
      </c>
      <c r="H422" s="749" t="s">
        <v>303</v>
      </c>
      <c r="I422" s="704" t="s">
        <v>205</v>
      </c>
    </row>
    <row r="423" spans="1:9">
      <c r="A423" s="420"/>
      <c r="B423" s="754" t="s">
        <v>11</v>
      </c>
      <c r="C423" s="1638">
        <v>0.6</v>
      </c>
      <c r="D423" s="978">
        <f>(D663/100)*60</f>
        <v>54</v>
      </c>
      <c r="E423" s="977">
        <f>(E663/100)*60</f>
        <v>55.2</v>
      </c>
      <c r="F423" s="977">
        <f>(F663/100)*60</f>
        <v>229.8</v>
      </c>
      <c r="G423" s="2617">
        <f>(G663/100)*60</f>
        <v>1632</v>
      </c>
      <c r="H423" s="709">
        <f>G423-G422</f>
        <v>4.9699999999997999</v>
      </c>
      <c r="I423" s="703" t="s">
        <v>444</v>
      </c>
    </row>
    <row r="424" spans="1:9" ht="15" thickBot="1">
      <c r="A424" s="230"/>
      <c r="B424" s="858" t="s">
        <v>453</v>
      </c>
      <c r="C424" s="1632"/>
      <c r="D424" s="2553">
        <f>(D422*100/D663)-60</f>
        <v>0.16111111111111143</v>
      </c>
      <c r="E424" s="485">
        <f>(E422*100/E663)-60</f>
        <v>-6.4467391304347856</v>
      </c>
      <c r="F424" s="485">
        <f>(F422*100/F663)-60</f>
        <v>2.5083550913838053</v>
      </c>
      <c r="G424" s="2554">
        <f>(G422*100/G663)-60</f>
        <v>-0.18272058823528425</v>
      </c>
      <c r="H424" s="1639"/>
      <c r="I424" s="860"/>
    </row>
    <row r="426" spans="1:9" ht="15" thickBot="1"/>
    <row r="427" spans="1:9">
      <c r="A427" s="706"/>
      <c r="B427" s="36" t="s">
        <v>301</v>
      </c>
      <c r="C427" s="37"/>
      <c r="D427" s="147">
        <f>D410+D417</f>
        <v>36.563000000000002</v>
      </c>
      <c r="E427" s="236">
        <f>E410+E417</f>
        <v>38.29</v>
      </c>
      <c r="F427" s="236">
        <f>F410+F417</f>
        <v>183.524</v>
      </c>
      <c r="G427" s="708">
        <f>G410+G417</f>
        <v>1226.2400000000002</v>
      </c>
      <c r="H427" s="749" t="s">
        <v>303</v>
      </c>
      <c r="I427" s="704" t="s">
        <v>205</v>
      </c>
    </row>
    <row r="428" spans="1:9">
      <c r="A428" s="420"/>
      <c r="B428" s="754" t="s">
        <v>11</v>
      </c>
      <c r="C428" s="1638">
        <v>0.45</v>
      </c>
      <c r="D428" s="978">
        <f>(D663/100)*45</f>
        <v>40.5</v>
      </c>
      <c r="E428" s="977">
        <f>(E663/100)*45</f>
        <v>41.4</v>
      </c>
      <c r="F428" s="977">
        <f>(F663/100)*45</f>
        <v>172.35</v>
      </c>
      <c r="G428" s="2617">
        <f>(G663/100)*45</f>
        <v>1224</v>
      </c>
      <c r="H428" s="748">
        <f>G428-G427</f>
        <v>-2.2400000000002365</v>
      </c>
      <c r="I428" s="703" t="s">
        <v>444</v>
      </c>
    </row>
    <row r="429" spans="1:9" ht="15" thickBot="1">
      <c r="A429" s="230"/>
      <c r="B429" s="858" t="s">
        <v>453</v>
      </c>
      <c r="C429" s="1632"/>
      <c r="D429" s="2553">
        <f>(D427*100/D663)-45</f>
        <v>-4.3744444444444426</v>
      </c>
      <c r="E429" s="485">
        <f>(E427*100/E663)-45</f>
        <v>-3.3804347826086953</v>
      </c>
      <c r="F429" s="485">
        <f>(F427*100/F663)-45</f>
        <v>2.9174934725848587</v>
      </c>
      <c r="G429" s="2554">
        <f>(G427*100/G663)-45</f>
        <v>8.2352941176480954E-2</v>
      </c>
      <c r="H429" s="1639"/>
      <c r="I429" s="860"/>
    </row>
    <row r="431" spans="1:9" ht="15" thickBot="1"/>
    <row r="432" spans="1:9" ht="15" thickBot="1">
      <c r="A432" s="706"/>
      <c r="B432" s="36" t="s">
        <v>248</v>
      </c>
      <c r="C432" s="37"/>
      <c r="D432" s="152">
        <f>D399+D410+D417</f>
        <v>60.531999999999996</v>
      </c>
      <c r="E432" s="94">
        <f>E399+E410+E417</f>
        <v>58.182000000000002</v>
      </c>
      <c r="F432" s="94">
        <f>F399+F410+F417</f>
        <v>281.94899999999996</v>
      </c>
      <c r="G432" s="237">
        <f>G399+G410+G417</f>
        <v>1903.7550000000001</v>
      </c>
      <c r="H432" s="749" t="s">
        <v>303</v>
      </c>
      <c r="I432" s="704" t="s">
        <v>205</v>
      </c>
    </row>
    <row r="433" spans="1:9">
      <c r="A433" s="84"/>
      <c r="B433" s="752" t="s">
        <v>11</v>
      </c>
      <c r="C433" s="1638">
        <v>0.7</v>
      </c>
      <c r="D433" s="978">
        <f>(D663/100)*70</f>
        <v>63</v>
      </c>
      <c r="E433" s="977">
        <f>(E663/100)*70</f>
        <v>64.400000000000006</v>
      </c>
      <c r="F433" s="977">
        <f>(F663/100)*70</f>
        <v>268.10000000000002</v>
      </c>
      <c r="G433" s="2617">
        <f>(G663/100)*70</f>
        <v>1904</v>
      </c>
      <c r="H433" s="748">
        <f>G433-G432</f>
        <v>0.24499999999989086</v>
      </c>
      <c r="I433" s="703" t="s">
        <v>444</v>
      </c>
    </row>
    <row r="434" spans="1:9" ht="15" thickBot="1">
      <c r="A434" s="230"/>
      <c r="B434" s="858" t="s">
        <v>453</v>
      </c>
      <c r="C434" s="1632"/>
      <c r="D434" s="2553">
        <f>(D432*100/D663)-70</f>
        <v>-2.7422222222222246</v>
      </c>
      <c r="E434" s="485">
        <f>(E432*100/E663)-70</f>
        <v>-6.7586956521739125</v>
      </c>
      <c r="F434" s="485">
        <f>(F432*100/F663)-70</f>
        <v>3.6159268929503696</v>
      </c>
      <c r="G434" s="2554">
        <f>(G432*100/G663)-70</f>
        <v>-9.0073529411824893E-3</v>
      </c>
      <c r="H434" s="1639"/>
      <c r="I434" s="860"/>
    </row>
    <row r="435" spans="1:9">
      <c r="D435" s="5"/>
      <c r="E435" s="5"/>
      <c r="F435" s="5"/>
      <c r="G435" s="5"/>
    </row>
    <row r="436" spans="1:9">
      <c r="C436" s="10"/>
      <c r="D436" s="1837"/>
      <c r="E436" s="1837"/>
      <c r="F436" s="1837"/>
      <c r="G436" s="95"/>
    </row>
    <row r="437" spans="1:9">
      <c r="C437" s="10" t="s">
        <v>209</v>
      </c>
    </row>
    <row r="438" spans="1:9">
      <c r="A438" s="2812" t="s">
        <v>450</v>
      </c>
      <c r="B438" s="2812"/>
      <c r="C438" s="2812"/>
      <c r="D438" s="2812"/>
      <c r="E438" s="2812"/>
      <c r="F438" s="2812"/>
      <c r="G438" s="2812"/>
      <c r="H438" s="2812"/>
      <c r="I438" s="2812"/>
    </row>
    <row r="439" spans="1:9">
      <c r="B439" s="19" t="s">
        <v>206</v>
      </c>
      <c r="D439"/>
      <c r="E439"/>
      <c r="F439" s="19"/>
      <c r="G439" s="19"/>
      <c r="H439" s="20"/>
      <c r="I439" s="20"/>
    </row>
    <row r="440" spans="1:9" ht="15.6">
      <c r="A440" s="22" t="s">
        <v>913</v>
      </c>
      <c r="B440" s="20"/>
      <c r="C440"/>
      <c r="D440" s="22" t="s">
        <v>0</v>
      </c>
      <c r="E440"/>
      <c r="F440" s="2" t="s">
        <v>451</v>
      </c>
      <c r="G440" s="20"/>
      <c r="H440" s="20"/>
      <c r="I440" s="26"/>
    </row>
    <row r="441" spans="1:9" ht="18">
      <c r="B441" s="1"/>
      <c r="C441" s="1642" t="s">
        <v>357</v>
      </c>
    </row>
    <row r="442" spans="1:9" ht="15" thickBot="1">
      <c r="B442" s="19"/>
      <c r="D442" s="2676"/>
      <c r="E442" s="2662"/>
      <c r="F442" s="2662"/>
      <c r="G442" s="2662"/>
    </row>
    <row r="443" spans="1:9" ht="15" thickBot="1">
      <c r="A443" s="422" t="s">
        <v>177</v>
      </c>
      <c r="B443" s="88"/>
      <c r="C443" s="423" t="s">
        <v>178</v>
      </c>
      <c r="D443" s="357" t="s">
        <v>179</v>
      </c>
      <c r="E443" s="357"/>
      <c r="F443" s="357"/>
      <c r="G443" s="424" t="s">
        <v>180</v>
      </c>
      <c r="H443" s="425" t="s">
        <v>181</v>
      </c>
      <c r="I443" s="426" t="s">
        <v>182</v>
      </c>
    </row>
    <row r="444" spans="1:9">
      <c r="A444" s="427" t="s">
        <v>183</v>
      </c>
      <c r="B444" s="428" t="s">
        <v>184</v>
      </c>
      <c r="C444" s="429" t="s">
        <v>185</v>
      </c>
      <c r="D444" s="430" t="s">
        <v>186</v>
      </c>
      <c r="E444" s="430" t="s">
        <v>56</v>
      </c>
      <c r="F444" s="430" t="s">
        <v>57</v>
      </c>
      <c r="G444" s="431" t="s">
        <v>187</v>
      </c>
      <c r="H444" s="432" t="s">
        <v>188</v>
      </c>
      <c r="I444" s="433" t="s">
        <v>342</v>
      </c>
    </row>
    <row r="445" spans="1:9" ht="15" thickBot="1">
      <c r="A445" s="434"/>
      <c r="B445" s="477"/>
      <c r="C445" s="435"/>
      <c r="D445" s="436" t="s">
        <v>6</v>
      </c>
      <c r="E445" s="436" t="s">
        <v>7</v>
      </c>
      <c r="F445" s="436" t="s">
        <v>8</v>
      </c>
      <c r="G445" s="437" t="s">
        <v>189</v>
      </c>
      <c r="H445" s="438" t="s">
        <v>190</v>
      </c>
      <c r="I445" s="439" t="s">
        <v>341</v>
      </c>
    </row>
    <row r="446" spans="1:9">
      <c r="A446" s="84"/>
      <c r="B446" s="585" t="s">
        <v>156</v>
      </c>
      <c r="C446" s="1692"/>
      <c r="D446" s="442"/>
      <c r="E446" s="443"/>
      <c r="F446" s="443"/>
      <c r="G446" s="586"/>
      <c r="H446" s="487"/>
      <c r="I446" s="446"/>
    </row>
    <row r="447" spans="1:9">
      <c r="A447" s="1688" t="s">
        <v>191</v>
      </c>
      <c r="B447" s="453" t="s">
        <v>810</v>
      </c>
      <c r="C447" s="449">
        <v>60</v>
      </c>
      <c r="D447" s="1738">
        <v>0.87</v>
      </c>
      <c r="E447" s="1738">
        <v>3.6</v>
      </c>
      <c r="F447" s="1738">
        <v>5.04</v>
      </c>
      <c r="G447" s="792">
        <v>56.4</v>
      </c>
      <c r="H447" s="489">
        <v>14</v>
      </c>
      <c r="I447" s="482" t="s">
        <v>520</v>
      </c>
    </row>
    <row r="448" spans="1:9">
      <c r="A448" s="1689" t="s">
        <v>306</v>
      </c>
      <c r="B448" s="453" t="s">
        <v>150</v>
      </c>
      <c r="C448" s="458">
        <v>205</v>
      </c>
      <c r="D448" s="2109">
        <v>16.788</v>
      </c>
      <c r="E448" s="345">
        <v>17.077999999999999</v>
      </c>
      <c r="F448" s="345">
        <v>23.751000000000001</v>
      </c>
      <c r="G448" s="792">
        <v>315.91800000000001</v>
      </c>
      <c r="H448" s="478">
        <v>54</v>
      </c>
      <c r="I448" s="455" t="s">
        <v>528</v>
      </c>
    </row>
    <row r="449" spans="1:9">
      <c r="A449" s="60"/>
      <c r="B449" s="453" t="s">
        <v>160</v>
      </c>
      <c r="C449" s="458">
        <v>200</v>
      </c>
      <c r="D449" s="220">
        <v>0.6</v>
      </c>
      <c r="E449" s="336">
        <v>0.1</v>
      </c>
      <c r="F449" s="345">
        <v>20.100000000000001</v>
      </c>
      <c r="G449" s="792">
        <v>80.766000000000005</v>
      </c>
      <c r="H449" s="459">
        <v>82</v>
      </c>
      <c r="I449" s="447" t="s">
        <v>542</v>
      </c>
    </row>
    <row r="450" spans="1:9" ht="15.6">
      <c r="A450" s="1690" t="s">
        <v>12</v>
      </c>
      <c r="B450" s="453" t="s">
        <v>10</v>
      </c>
      <c r="C450" s="458">
        <v>60</v>
      </c>
      <c r="D450" s="2109">
        <v>2.31</v>
      </c>
      <c r="E450" s="345">
        <v>0.82</v>
      </c>
      <c r="F450" s="336">
        <v>32.520000000000003</v>
      </c>
      <c r="G450" s="782">
        <v>146.75</v>
      </c>
      <c r="H450" s="454">
        <v>20</v>
      </c>
      <c r="I450" s="455" t="s">
        <v>9</v>
      </c>
    </row>
    <row r="451" spans="1:9" ht="15" thickBot="1">
      <c r="A451" s="1691" t="s">
        <v>200</v>
      </c>
      <c r="B451" s="460" t="s">
        <v>406</v>
      </c>
      <c r="C451" s="471">
        <v>40</v>
      </c>
      <c r="D451" s="2208">
        <v>2.2599999999999998</v>
      </c>
      <c r="E451" s="348">
        <v>0.6</v>
      </c>
      <c r="F451" s="348">
        <v>16.739999999999998</v>
      </c>
      <c r="G451" s="782">
        <v>81.426000000000002</v>
      </c>
      <c r="H451" s="459">
        <v>21</v>
      </c>
      <c r="I451" s="450" t="s">
        <v>9</v>
      </c>
    </row>
    <row r="452" spans="1:9">
      <c r="A452" s="890" t="s">
        <v>207</v>
      </c>
      <c r="B452" s="67"/>
      <c r="C452" s="964">
        <f>SUM(C447:C451)</f>
        <v>565</v>
      </c>
      <c r="D452" s="463">
        <f>SUM(D447:D451)</f>
        <v>22.828000000000003</v>
      </c>
      <c r="E452" s="464">
        <f>SUM(E447:E451)</f>
        <v>22.198000000000004</v>
      </c>
      <c r="F452" s="465">
        <f>SUM(F447:F451)</f>
        <v>98.150999999999996</v>
      </c>
      <c r="G452" s="588">
        <f>SUM(G447:G451)</f>
        <v>681.2600000000001</v>
      </c>
      <c r="H452" s="749" t="s">
        <v>303</v>
      </c>
      <c r="I452" s="704" t="s">
        <v>205</v>
      </c>
    </row>
    <row r="453" spans="1:9">
      <c r="A453" s="862"/>
      <c r="B453" s="863" t="s">
        <v>11</v>
      </c>
      <c r="C453" s="1638">
        <v>0.25</v>
      </c>
      <c r="D453" s="978">
        <f>(D663/100)*25</f>
        <v>22.5</v>
      </c>
      <c r="E453" s="977">
        <f>(E663/100)*25</f>
        <v>23</v>
      </c>
      <c r="F453" s="977">
        <f>(F663/100)*25</f>
        <v>95.75</v>
      </c>
      <c r="G453" s="2617">
        <f>(G663/100)*25</f>
        <v>680</v>
      </c>
      <c r="H453" s="1645">
        <f>G453-G452</f>
        <v>-1.2600000000001046</v>
      </c>
      <c r="I453" s="703" t="s">
        <v>444</v>
      </c>
    </row>
    <row r="454" spans="1:9" ht="15" thickBot="1">
      <c r="A454" s="230"/>
      <c r="B454" s="858" t="s">
        <v>453</v>
      </c>
      <c r="C454" s="1632"/>
      <c r="D454" s="2553">
        <f>(D452*100/D663)-25</f>
        <v>0.36444444444444812</v>
      </c>
      <c r="E454" s="485">
        <f>(E452*100/E663)-25</f>
        <v>-0.87173913043477924</v>
      </c>
      <c r="F454" s="485">
        <f>(F452*100/F663)-25</f>
        <v>0.62689295039164605</v>
      </c>
      <c r="G454" s="2554">
        <f>(G452*100/G663)-25</f>
        <v>4.632352941176876E-2</v>
      </c>
      <c r="H454" s="1639"/>
      <c r="I454" s="860"/>
    </row>
    <row r="455" spans="1:9" ht="15" customHeight="1">
      <c r="A455" s="88"/>
      <c r="B455" s="170" t="s">
        <v>123</v>
      </c>
      <c r="C455" s="88"/>
      <c r="D455" s="5"/>
      <c r="E455" s="467"/>
      <c r="F455" s="467"/>
      <c r="G455" s="467"/>
      <c r="H455" s="469"/>
      <c r="I455" s="469"/>
    </row>
    <row r="456" spans="1:9">
      <c r="A456" s="448" t="s">
        <v>191</v>
      </c>
      <c r="B456" s="358" t="s">
        <v>689</v>
      </c>
      <c r="C456" s="449">
        <v>60</v>
      </c>
      <c r="D456" s="234">
        <v>0.72</v>
      </c>
      <c r="E456" s="234">
        <v>3.6</v>
      </c>
      <c r="F456" s="234">
        <v>6.72</v>
      </c>
      <c r="G456" s="792">
        <v>62.4</v>
      </c>
      <c r="H456" s="489">
        <v>11</v>
      </c>
      <c r="I456" s="626" t="s">
        <v>811</v>
      </c>
    </row>
    <row r="457" spans="1:9">
      <c r="A457" s="451" t="s">
        <v>306</v>
      </c>
      <c r="B457" s="1828" t="s">
        <v>628</v>
      </c>
      <c r="C457" s="449">
        <v>250</v>
      </c>
      <c r="D457" s="346">
        <v>1.3</v>
      </c>
      <c r="E457" s="348">
        <v>4.4249999999999998</v>
      </c>
      <c r="F457" s="348">
        <v>3.45</v>
      </c>
      <c r="G457" s="792">
        <v>59</v>
      </c>
      <c r="H457" s="479">
        <v>25</v>
      </c>
      <c r="I457" s="447" t="s">
        <v>812</v>
      </c>
    </row>
    <row r="458" spans="1:9" ht="15.6">
      <c r="A458" s="452" t="s">
        <v>12</v>
      </c>
      <c r="B458" s="233" t="s">
        <v>633</v>
      </c>
      <c r="C458" s="449">
        <v>210</v>
      </c>
      <c r="D458" s="2475">
        <v>18.036999999999999</v>
      </c>
      <c r="E458" s="347">
        <v>10.923999999999999</v>
      </c>
      <c r="F458" s="2047">
        <v>38.914000000000001</v>
      </c>
      <c r="G458" s="792">
        <v>326.12</v>
      </c>
      <c r="H458" s="489">
        <v>61</v>
      </c>
      <c r="I458" s="596" t="s">
        <v>813</v>
      </c>
    </row>
    <row r="459" spans="1:9">
      <c r="A459" s="456" t="s">
        <v>200</v>
      </c>
      <c r="B459" s="247" t="s">
        <v>757</v>
      </c>
      <c r="C459" s="458">
        <v>200</v>
      </c>
      <c r="D459" s="220">
        <v>3</v>
      </c>
      <c r="E459" s="336">
        <v>2.2000000000000002</v>
      </c>
      <c r="F459" s="345">
        <v>13.643000000000001</v>
      </c>
      <c r="G459" s="792">
        <v>85.885999999999996</v>
      </c>
      <c r="H459" s="459">
        <v>77</v>
      </c>
      <c r="I459" s="455" t="s">
        <v>814</v>
      </c>
    </row>
    <row r="460" spans="1:9" ht="11.25" customHeight="1">
      <c r="A460" s="85"/>
      <c r="B460" s="1705" t="s">
        <v>501</v>
      </c>
      <c r="C460" s="458">
        <v>50</v>
      </c>
      <c r="D460" s="2109">
        <v>2.8210000000000002</v>
      </c>
      <c r="E460" s="345">
        <v>4.1870000000000003</v>
      </c>
      <c r="F460" s="345">
        <v>23.029</v>
      </c>
      <c r="G460" s="792">
        <v>141.083</v>
      </c>
      <c r="H460" s="221">
        <v>22</v>
      </c>
      <c r="I460" s="455" t="s">
        <v>9</v>
      </c>
    </row>
    <row r="461" spans="1:9">
      <c r="A461" s="85"/>
      <c r="B461" s="453" t="s">
        <v>10</v>
      </c>
      <c r="C461" s="458">
        <v>70</v>
      </c>
      <c r="D461" s="2109">
        <v>2.5030000000000001</v>
      </c>
      <c r="E461" s="345">
        <v>0.89500000000000002</v>
      </c>
      <c r="F461" s="336">
        <v>35.229999999999997</v>
      </c>
      <c r="G461" s="782">
        <v>158.97900000000001</v>
      </c>
      <c r="H461" s="459">
        <v>20</v>
      </c>
      <c r="I461" s="455" t="s">
        <v>9</v>
      </c>
    </row>
    <row r="462" spans="1:9" ht="12.75" customHeight="1">
      <c r="A462" s="85"/>
      <c r="B462" s="415" t="s">
        <v>406</v>
      </c>
      <c r="C462" s="449">
        <v>40</v>
      </c>
      <c r="D462" s="2208">
        <v>2.2599999999999998</v>
      </c>
      <c r="E462" s="348">
        <v>0.6</v>
      </c>
      <c r="F462" s="348">
        <v>16.739999999999998</v>
      </c>
      <c r="G462" s="782">
        <v>81.426000000000002</v>
      </c>
      <c r="H462" s="459">
        <v>21</v>
      </c>
      <c r="I462" s="450" t="s">
        <v>9</v>
      </c>
    </row>
    <row r="463" spans="1:9" ht="15" thickBot="1">
      <c r="A463" s="757"/>
      <c r="B463" s="411" t="s">
        <v>308</v>
      </c>
      <c r="C463" s="471">
        <v>100</v>
      </c>
      <c r="D463" s="346">
        <v>0.34</v>
      </c>
      <c r="E463" s="347">
        <v>0.34</v>
      </c>
      <c r="F463" s="348">
        <v>8.4</v>
      </c>
      <c r="G463" s="622">
        <v>40.29</v>
      </c>
      <c r="H463" s="750">
        <v>94</v>
      </c>
      <c r="I463" s="542" t="s">
        <v>783</v>
      </c>
    </row>
    <row r="464" spans="1:9">
      <c r="A464" s="462" t="s">
        <v>194</v>
      </c>
      <c r="B464" s="36"/>
      <c r="C464" s="747">
        <f>SUM(C456:C463)</f>
        <v>980</v>
      </c>
      <c r="D464" s="473">
        <f>SUM(D456:D463)</f>
        <v>30.980999999999998</v>
      </c>
      <c r="E464" s="464">
        <f>SUM(E456:E463)</f>
        <v>27.170999999999999</v>
      </c>
      <c r="F464" s="474">
        <f>SUM(F456:F463)</f>
        <v>146.126</v>
      </c>
      <c r="G464" s="588">
        <f>SUM(G456:G463)</f>
        <v>955.18399999999997</v>
      </c>
      <c r="H464" s="749" t="s">
        <v>303</v>
      </c>
      <c r="I464" s="704" t="s">
        <v>205</v>
      </c>
    </row>
    <row r="465" spans="1:9">
      <c r="A465" s="862"/>
      <c r="B465" s="863" t="s">
        <v>11</v>
      </c>
      <c r="C465" s="1638">
        <v>0.35</v>
      </c>
      <c r="D465" s="978">
        <f>(D663/100)*35</f>
        <v>31.5</v>
      </c>
      <c r="E465" s="977">
        <f>(E663/100)*35</f>
        <v>32.200000000000003</v>
      </c>
      <c r="F465" s="977">
        <f>(F663/100)*35</f>
        <v>134.05000000000001</v>
      </c>
      <c r="G465" s="2617">
        <f>(G663/100)*35</f>
        <v>952</v>
      </c>
      <c r="H465" s="748">
        <f>G465-G464</f>
        <v>-3.1839999999999691</v>
      </c>
      <c r="I465" s="703" t="s">
        <v>444</v>
      </c>
    </row>
    <row r="466" spans="1:9" ht="15" thickBot="1">
      <c r="A466" s="230"/>
      <c r="B466" s="858" t="s">
        <v>453</v>
      </c>
      <c r="C466" s="1632"/>
      <c r="D466" s="2553">
        <f>(D464*100/D663)-35</f>
        <v>-0.57666666666666799</v>
      </c>
      <c r="E466" s="485">
        <f>(E464*100/E663)-35</f>
        <v>-5.4663043478260889</v>
      </c>
      <c r="F466" s="485">
        <f>(F464*100/F663)-35</f>
        <v>3.1530026109660554</v>
      </c>
      <c r="G466" s="2554">
        <f>(G464*100/G663)-35</f>
        <v>0.11705882352941188</v>
      </c>
      <c r="H466" s="1639"/>
      <c r="I466" s="860"/>
    </row>
    <row r="467" spans="1:9">
      <c r="A467" s="758" t="s">
        <v>191</v>
      </c>
      <c r="B467" s="502" t="s">
        <v>238</v>
      </c>
      <c r="C467" s="53"/>
      <c r="D467" s="55"/>
      <c r="E467" s="467"/>
      <c r="F467" s="467"/>
      <c r="G467" s="468"/>
      <c r="H467" s="490"/>
      <c r="I467" s="490"/>
    </row>
    <row r="468" spans="1:9">
      <c r="A468" s="1689" t="s">
        <v>306</v>
      </c>
      <c r="B468" s="627" t="s">
        <v>909</v>
      </c>
      <c r="C468" s="256">
        <v>200</v>
      </c>
      <c r="D468" s="220">
        <v>5.8</v>
      </c>
      <c r="E468" s="336">
        <v>5</v>
      </c>
      <c r="F468" s="336">
        <v>8</v>
      </c>
      <c r="G468" s="795">
        <v>101</v>
      </c>
      <c r="H468" s="454">
        <v>91</v>
      </c>
      <c r="I468" s="542" t="s">
        <v>712</v>
      </c>
    </row>
    <row r="469" spans="1:9" ht="12.75" customHeight="1">
      <c r="A469" s="1690" t="s">
        <v>12</v>
      </c>
      <c r="B469" s="1774" t="s">
        <v>815</v>
      </c>
      <c r="C469" s="258" t="s">
        <v>936</v>
      </c>
      <c r="D469" s="2047">
        <v>2.4529999999999998</v>
      </c>
      <c r="E469" s="347">
        <v>4.72</v>
      </c>
      <c r="F469" s="2047">
        <v>17.004000000000001</v>
      </c>
      <c r="G469" s="795">
        <v>120.792</v>
      </c>
      <c r="H469" s="489">
        <v>71</v>
      </c>
      <c r="I469" s="450" t="s">
        <v>733</v>
      </c>
    </row>
    <row r="470" spans="1:9" ht="12.75" customHeight="1">
      <c r="A470" s="1690" t="s">
        <v>12</v>
      </c>
      <c r="B470" s="2069" t="s">
        <v>816</v>
      </c>
      <c r="C470" s="703"/>
      <c r="D470" s="305"/>
      <c r="E470" s="807"/>
      <c r="F470" s="305"/>
      <c r="G470" s="938"/>
      <c r="H470" s="1696"/>
      <c r="I470" s="800" t="s">
        <v>902</v>
      </c>
    </row>
    <row r="471" spans="1:9" ht="15" thickBot="1">
      <c r="A471" s="1762" t="s">
        <v>200</v>
      </c>
      <c r="B471" s="2661" t="s">
        <v>735</v>
      </c>
      <c r="C471" s="471">
        <v>20</v>
      </c>
      <c r="D471" s="220">
        <v>0.77</v>
      </c>
      <c r="E471" s="336">
        <v>0.38</v>
      </c>
      <c r="F471" s="336">
        <v>10.28</v>
      </c>
      <c r="G471" s="782">
        <v>45.22</v>
      </c>
      <c r="H471" s="1657">
        <v>19</v>
      </c>
      <c r="I471" s="455" t="s">
        <v>9</v>
      </c>
    </row>
    <row r="472" spans="1:9">
      <c r="A472" s="462" t="s">
        <v>247</v>
      </c>
      <c r="B472" s="36"/>
      <c r="C472" s="175">
        <f>C468+C471+110+20</f>
        <v>350</v>
      </c>
      <c r="D472" s="473">
        <f>SUM(D468:D471)</f>
        <v>9.0229999999999997</v>
      </c>
      <c r="E472" s="464">
        <f>SUM(E468:E471)</f>
        <v>10.1</v>
      </c>
      <c r="F472" s="474">
        <f>SUM(F468:F471)</f>
        <v>35.283999999999999</v>
      </c>
      <c r="G472" s="588">
        <f>SUM(G468:G471)</f>
        <v>267.012</v>
      </c>
      <c r="H472" s="749" t="s">
        <v>303</v>
      </c>
      <c r="I472" s="704" t="s">
        <v>205</v>
      </c>
    </row>
    <row r="473" spans="1:9">
      <c r="A473" s="862"/>
      <c r="B473" s="863" t="s">
        <v>11</v>
      </c>
      <c r="C473" s="1638">
        <v>0.1</v>
      </c>
      <c r="D473" s="978">
        <f>(D663/100)*10</f>
        <v>9</v>
      </c>
      <c r="E473" s="977">
        <f>(E663/100)*10</f>
        <v>9.2000000000000011</v>
      </c>
      <c r="F473" s="977">
        <f>(F663/100)*10</f>
        <v>38.299999999999997</v>
      </c>
      <c r="G473" s="2617">
        <f>(G663/100)*10</f>
        <v>272</v>
      </c>
      <c r="H473" s="1645">
        <f>G473-G472</f>
        <v>4.9879999999999995</v>
      </c>
      <c r="I473" s="703" t="s">
        <v>444</v>
      </c>
    </row>
    <row r="474" spans="1:9" ht="15" thickBot="1">
      <c r="A474" s="230"/>
      <c r="B474" s="858" t="s">
        <v>453</v>
      </c>
      <c r="C474" s="1632"/>
      <c r="D474" s="2553">
        <f>(D472*100/D663)-10</f>
        <v>2.5555555555554221E-2</v>
      </c>
      <c r="E474" s="485">
        <f>(E472*100/E663)-10</f>
        <v>0.97826086956521685</v>
      </c>
      <c r="F474" s="485">
        <f>(F472*100/F663)-10</f>
        <v>-0.7874673629242821</v>
      </c>
      <c r="G474" s="2554">
        <f>(G472*100/G663)-10</f>
        <v>-0.18338235294117666</v>
      </c>
      <c r="H474" s="1639"/>
      <c r="I474" s="860"/>
    </row>
    <row r="476" spans="1:9" ht="16.2" thickBot="1">
      <c r="A476" s="107"/>
      <c r="B476" s="550"/>
      <c r="C476" s="13"/>
      <c r="D476" s="155"/>
      <c r="E476" s="155"/>
      <c r="F476" s="155"/>
      <c r="G476" s="155"/>
      <c r="H476" s="121"/>
      <c r="I476" s="121"/>
    </row>
    <row r="477" spans="1:9">
      <c r="A477" s="706"/>
      <c r="B477" s="36" t="s">
        <v>302</v>
      </c>
      <c r="C477" s="37"/>
      <c r="D477" s="147">
        <f>D452+D464</f>
        <v>53.808999999999997</v>
      </c>
      <c r="E477" s="236">
        <f>E452+E464</f>
        <v>49.369</v>
      </c>
      <c r="F477" s="236">
        <f>F452+F464</f>
        <v>244.27699999999999</v>
      </c>
      <c r="G477" s="708">
        <f>G452+G464</f>
        <v>1636.444</v>
      </c>
      <c r="H477" s="749" t="s">
        <v>303</v>
      </c>
      <c r="I477" s="704" t="s">
        <v>205</v>
      </c>
    </row>
    <row r="478" spans="1:9">
      <c r="A478" s="420"/>
      <c r="B478" s="754" t="s">
        <v>11</v>
      </c>
      <c r="C478" s="1650">
        <v>0.6</v>
      </c>
      <c r="D478" s="978">
        <f>(D663/100)*60</f>
        <v>54</v>
      </c>
      <c r="E478" s="977">
        <f>(E663/100)*60</f>
        <v>55.2</v>
      </c>
      <c r="F478" s="977">
        <f>(F663/100)*60</f>
        <v>229.8</v>
      </c>
      <c r="G478" s="2617">
        <f>(G663/100)*60</f>
        <v>1632</v>
      </c>
      <c r="H478" s="2567">
        <f>G478-G477</f>
        <v>-4.44399999999996</v>
      </c>
      <c r="I478" s="967" t="s">
        <v>444</v>
      </c>
    </row>
    <row r="479" spans="1:9" ht="15" thickBot="1">
      <c r="A479" s="230"/>
      <c r="B479" s="858" t="s">
        <v>453</v>
      </c>
      <c r="C479" s="1632"/>
      <c r="D479" s="2553">
        <f>(D477*100/D663)-60</f>
        <v>-0.21222222222222342</v>
      </c>
      <c r="E479" s="485">
        <f>(E477*100/E663)-60</f>
        <v>-6.3380434782608717</v>
      </c>
      <c r="F479" s="485">
        <f>(F477*100/F663)-60</f>
        <v>3.7798955613576979</v>
      </c>
      <c r="G479" s="2554">
        <f>(G477*100/G663)-60</f>
        <v>0.16338235294117709</v>
      </c>
      <c r="H479" s="771"/>
      <c r="I479" s="476"/>
    </row>
    <row r="481" spans="1:9" ht="15" thickBot="1"/>
    <row r="482" spans="1:9">
      <c r="A482" s="706"/>
      <c r="B482" s="36" t="s">
        <v>301</v>
      </c>
      <c r="C482" s="37"/>
      <c r="D482" s="147">
        <f>D464+D472</f>
        <v>40.003999999999998</v>
      </c>
      <c r="E482" s="236">
        <f>E464+E472</f>
        <v>37.271000000000001</v>
      </c>
      <c r="F482" s="236">
        <f>F464+F472</f>
        <v>181.41</v>
      </c>
      <c r="G482" s="708">
        <f>G464+G472</f>
        <v>1222.1959999999999</v>
      </c>
      <c r="H482" s="749" t="s">
        <v>303</v>
      </c>
      <c r="I482" s="704" t="s">
        <v>205</v>
      </c>
    </row>
    <row r="483" spans="1:9">
      <c r="A483" s="420"/>
      <c r="B483" s="754" t="s">
        <v>11</v>
      </c>
      <c r="C483" s="1638">
        <v>0.45</v>
      </c>
      <c r="D483" s="978">
        <f>(D663/100)*45</f>
        <v>40.5</v>
      </c>
      <c r="E483" s="977">
        <f>(E663/100)*45</f>
        <v>41.4</v>
      </c>
      <c r="F483" s="977">
        <f>(F663/100)*45</f>
        <v>172.35</v>
      </c>
      <c r="G483" s="2617">
        <f>(G663/100)*45</f>
        <v>1224</v>
      </c>
      <c r="H483" s="2567">
        <f>G483-G482</f>
        <v>1.8040000000000873</v>
      </c>
      <c r="I483" s="967" t="s">
        <v>444</v>
      </c>
    </row>
    <row r="484" spans="1:9" ht="15" thickBot="1">
      <c r="A484" s="230"/>
      <c r="B484" s="858" t="s">
        <v>453</v>
      </c>
      <c r="C484" s="1632"/>
      <c r="D484" s="2553">
        <f>(D482*100/D663)-45</f>
        <v>-0.551111111111112</v>
      </c>
      <c r="E484" s="485">
        <f>(E482*100/E663)-45</f>
        <v>-4.4880434782608702</v>
      </c>
      <c r="F484" s="485">
        <f>(F482*100/F663)-45</f>
        <v>2.3655352480417733</v>
      </c>
      <c r="G484" s="2554">
        <f>(G482*100/G663)-45</f>
        <v>-6.6323529411768334E-2</v>
      </c>
      <c r="H484" s="771"/>
      <c r="I484" s="476"/>
    </row>
    <row r="485" spans="1:9" ht="15" thickBot="1"/>
    <row r="486" spans="1:9">
      <c r="A486" s="706"/>
      <c r="B486" s="36" t="s">
        <v>248</v>
      </c>
      <c r="C486" s="37"/>
      <c r="D486" s="152">
        <f>D452+D464+D472</f>
        <v>62.831999999999994</v>
      </c>
      <c r="E486" s="94">
        <f>E452+E464+E472</f>
        <v>59.469000000000001</v>
      </c>
      <c r="F486" s="94">
        <f>F452+F464+F472</f>
        <v>279.56099999999998</v>
      </c>
      <c r="G486" s="237">
        <f>G452+G464+G472</f>
        <v>1903.4559999999999</v>
      </c>
      <c r="H486" s="749" t="s">
        <v>303</v>
      </c>
      <c r="I486" s="704" t="s">
        <v>205</v>
      </c>
    </row>
    <row r="487" spans="1:9">
      <c r="A487" s="862"/>
      <c r="B487" s="863" t="s">
        <v>11</v>
      </c>
      <c r="C487" s="1638">
        <v>0.7</v>
      </c>
      <c r="D487" s="978">
        <f>(D663/100)*70</f>
        <v>63</v>
      </c>
      <c r="E487" s="977">
        <f>(E663/100)*70</f>
        <v>64.400000000000006</v>
      </c>
      <c r="F487" s="977">
        <f>(F663/100)*70</f>
        <v>268.10000000000002</v>
      </c>
      <c r="G487" s="2617">
        <f>(G663/100)*70</f>
        <v>1904</v>
      </c>
      <c r="H487" s="748">
        <f>G487-G486</f>
        <v>0.54400000000009641</v>
      </c>
      <c r="I487" s="703" t="s">
        <v>444</v>
      </c>
    </row>
    <row r="488" spans="1:9" ht="15" thickBot="1">
      <c r="A488" s="230"/>
      <c r="B488" s="858" t="s">
        <v>453</v>
      </c>
      <c r="C488" s="1632"/>
      <c r="D488" s="2553">
        <f>(D486*100/D663)-70</f>
        <v>-0.18666666666668164</v>
      </c>
      <c r="E488" s="485">
        <f>(E486*100/E663)-70</f>
        <v>-5.359782608695653</v>
      </c>
      <c r="F488" s="485">
        <f>(F486*100/F663)-70</f>
        <v>2.9924281984334158</v>
      </c>
      <c r="G488" s="2554">
        <f>(G486*100/G663)-70</f>
        <v>-2.0000000000010232E-2</v>
      </c>
      <c r="H488" s="1632"/>
      <c r="I488" s="1643"/>
    </row>
    <row r="490" spans="1:9">
      <c r="A490" s="303"/>
      <c r="B490" s="78"/>
      <c r="C490" s="148"/>
      <c r="D490" s="313"/>
      <c r="E490" s="313"/>
      <c r="F490" s="313"/>
      <c r="G490" s="324"/>
      <c r="H490" s="313"/>
      <c r="I490" s="313"/>
    </row>
    <row r="491" spans="1:9">
      <c r="A491" s="303"/>
      <c r="B491" s="78"/>
      <c r="C491" s="148"/>
      <c r="D491" s="313"/>
      <c r="E491" s="313"/>
      <c r="F491" s="313"/>
      <c r="G491" s="324"/>
      <c r="H491" s="313"/>
      <c r="I491" s="313"/>
    </row>
    <row r="492" spans="1:9">
      <c r="C492" s="10" t="s">
        <v>209</v>
      </c>
    </row>
    <row r="493" spans="1:9">
      <c r="A493" s="2812" t="s">
        <v>450</v>
      </c>
      <c r="B493" s="2812"/>
      <c r="C493" s="2812"/>
      <c r="D493" s="2812"/>
      <c r="E493" s="2812"/>
      <c r="F493" s="2812"/>
      <c r="G493" s="2812"/>
      <c r="H493" s="2812"/>
      <c r="I493" s="2812"/>
    </row>
    <row r="494" spans="1:9">
      <c r="B494" s="19" t="s">
        <v>206</v>
      </c>
      <c r="D494"/>
      <c r="E494"/>
      <c r="F494" s="19"/>
      <c r="G494" s="19"/>
      <c r="H494" s="20"/>
      <c r="I494" s="20"/>
    </row>
    <row r="495" spans="1:9" ht="15.6">
      <c r="A495" s="22" t="s">
        <v>913</v>
      </c>
      <c r="B495" s="20"/>
      <c r="C495"/>
      <c r="D495" s="22" t="s">
        <v>0</v>
      </c>
      <c r="E495"/>
      <c r="F495" s="2" t="s">
        <v>451</v>
      </c>
      <c r="G495" s="20"/>
      <c r="H495" s="20"/>
      <c r="I495" s="26"/>
    </row>
    <row r="496" spans="1:9" ht="18">
      <c r="B496" s="1"/>
      <c r="C496" s="1642" t="s">
        <v>357</v>
      </c>
    </row>
    <row r="498" spans="1:9" ht="15" thickBot="1"/>
    <row r="499" spans="1:9" ht="15" thickBot="1">
      <c r="A499" s="422" t="s">
        <v>177</v>
      </c>
      <c r="B499" s="88"/>
      <c r="C499" s="423" t="s">
        <v>178</v>
      </c>
      <c r="D499" s="357" t="s">
        <v>179</v>
      </c>
      <c r="E499" s="357"/>
      <c r="F499" s="357"/>
      <c r="G499" s="424" t="s">
        <v>180</v>
      </c>
      <c r="H499" s="425" t="s">
        <v>181</v>
      </c>
      <c r="I499" s="426" t="s">
        <v>182</v>
      </c>
    </row>
    <row r="500" spans="1:9" ht="14.25" customHeight="1">
      <c r="A500" s="427" t="s">
        <v>183</v>
      </c>
      <c r="B500" s="428" t="s">
        <v>184</v>
      </c>
      <c r="C500" s="429" t="s">
        <v>185</v>
      </c>
      <c r="D500" s="430" t="s">
        <v>186</v>
      </c>
      <c r="E500" s="430" t="s">
        <v>56</v>
      </c>
      <c r="F500" s="430" t="s">
        <v>57</v>
      </c>
      <c r="G500" s="431" t="s">
        <v>187</v>
      </c>
      <c r="H500" s="432" t="s">
        <v>188</v>
      </c>
      <c r="I500" s="433" t="s">
        <v>342</v>
      </c>
    </row>
    <row r="501" spans="1:9" ht="12.75" customHeight="1" thickBot="1">
      <c r="A501" s="434"/>
      <c r="B501" s="477"/>
      <c r="C501" s="435"/>
      <c r="D501" s="436" t="s">
        <v>6</v>
      </c>
      <c r="E501" s="436" t="s">
        <v>7</v>
      </c>
      <c r="F501" s="436" t="s">
        <v>8</v>
      </c>
      <c r="G501" s="437" t="s">
        <v>189</v>
      </c>
      <c r="H501" s="438" t="s">
        <v>190</v>
      </c>
      <c r="I501" s="439" t="s">
        <v>341</v>
      </c>
    </row>
    <row r="502" spans="1:9">
      <c r="A502" s="88"/>
      <c r="B502" s="625" t="s">
        <v>156</v>
      </c>
      <c r="C502" s="178"/>
      <c r="D502" s="492"/>
      <c r="E502" s="493"/>
      <c r="F502" s="493"/>
      <c r="G502" s="595"/>
      <c r="H502" s="487"/>
      <c r="I502" s="446"/>
    </row>
    <row r="503" spans="1:9">
      <c r="A503" s="448" t="s">
        <v>191</v>
      </c>
      <c r="B503" s="453" t="s">
        <v>502</v>
      </c>
      <c r="C503" s="458">
        <v>230</v>
      </c>
      <c r="D503" s="338">
        <v>8.0570000000000004</v>
      </c>
      <c r="E503" s="336">
        <v>8.91</v>
      </c>
      <c r="F503" s="349">
        <v>37.511000000000003</v>
      </c>
      <c r="G503" s="792">
        <v>262.43099999999998</v>
      </c>
      <c r="H503" s="454">
        <v>34</v>
      </c>
      <c r="I503" s="447" t="s">
        <v>429</v>
      </c>
    </row>
    <row r="504" spans="1:9">
      <c r="A504" s="85"/>
      <c r="B504" s="495" t="s">
        <v>871</v>
      </c>
      <c r="C504" s="2722">
        <v>15</v>
      </c>
      <c r="D504" s="338">
        <v>0.12</v>
      </c>
      <c r="E504" s="336">
        <v>10.875</v>
      </c>
      <c r="F504" s="336">
        <v>0.19500000000000001</v>
      </c>
      <c r="G504" s="792">
        <v>99.135000000000005</v>
      </c>
      <c r="H504" s="454">
        <v>16</v>
      </c>
      <c r="I504" s="1646" t="s">
        <v>872</v>
      </c>
    </row>
    <row r="505" spans="1:9">
      <c r="A505" s="451" t="s">
        <v>306</v>
      </c>
      <c r="B505" s="2463" t="s">
        <v>801</v>
      </c>
      <c r="C505" s="458">
        <v>200</v>
      </c>
      <c r="D505" s="2045">
        <v>3.66</v>
      </c>
      <c r="E505" s="345">
        <v>2.847</v>
      </c>
      <c r="F505" s="345">
        <v>11.625</v>
      </c>
      <c r="G505" s="578">
        <v>86.763000000000005</v>
      </c>
      <c r="H505" s="454">
        <v>88</v>
      </c>
      <c r="I505" s="447" t="s">
        <v>802</v>
      </c>
    </row>
    <row r="506" spans="1:9" ht="15.6">
      <c r="A506" s="452" t="s">
        <v>12</v>
      </c>
      <c r="B506" s="1728" t="s">
        <v>10</v>
      </c>
      <c r="C506" s="458">
        <v>50</v>
      </c>
      <c r="D506" s="2045">
        <v>1.93</v>
      </c>
      <c r="E506" s="345">
        <v>0.69</v>
      </c>
      <c r="F506" s="336">
        <v>27.1</v>
      </c>
      <c r="G506" s="792">
        <v>122.29</v>
      </c>
      <c r="H506" s="454">
        <v>20</v>
      </c>
      <c r="I506" s="455" t="s">
        <v>9</v>
      </c>
    </row>
    <row r="507" spans="1:9">
      <c r="A507" s="456" t="s">
        <v>201</v>
      </c>
      <c r="B507" s="415" t="s">
        <v>406</v>
      </c>
      <c r="C507" s="458">
        <v>30</v>
      </c>
      <c r="D507" s="2720">
        <v>1.6950000000000001</v>
      </c>
      <c r="E507" s="234">
        <v>0.45</v>
      </c>
      <c r="F507" s="234">
        <v>12.56</v>
      </c>
      <c r="G507" s="792">
        <v>61.07</v>
      </c>
      <c r="H507" s="454">
        <v>21</v>
      </c>
      <c r="I507" s="450" t="s">
        <v>9</v>
      </c>
    </row>
    <row r="508" spans="1:9" ht="15" thickBot="1">
      <c r="A508" s="757"/>
      <c r="B508" s="252" t="s">
        <v>310</v>
      </c>
      <c r="C508" s="471">
        <v>100</v>
      </c>
      <c r="D508" s="2721">
        <v>0.78100000000000003</v>
      </c>
      <c r="E508" s="485">
        <v>0.15</v>
      </c>
      <c r="F508" s="486">
        <v>12.21</v>
      </c>
      <c r="G508" s="607">
        <v>53.281999999999996</v>
      </c>
      <c r="H508" s="579">
        <v>95</v>
      </c>
      <c r="I508" s="447" t="s">
        <v>461</v>
      </c>
    </row>
    <row r="509" spans="1:9">
      <c r="A509" s="462" t="s">
        <v>207</v>
      </c>
      <c r="C509" s="160">
        <f>SUM(C503:C508)</f>
        <v>625</v>
      </c>
      <c r="D509" s="463">
        <f>SUM(D503:D508)</f>
        <v>16.242999999999999</v>
      </c>
      <c r="E509" s="464">
        <f>SUM(E503:E508)</f>
        <v>23.922000000000001</v>
      </c>
      <c r="F509" s="465">
        <f>SUM(F503:F508)</f>
        <v>101.20100000000002</v>
      </c>
      <c r="G509" s="588">
        <f>SUM(G503:G508)</f>
        <v>684.971</v>
      </c>
      <c r="H509" s="749" t="s">
        <v>303</v>
      </c>
      <c r="I509" s="704" t="s">
        <v>205</v>
      </c>
    </row>
    <row r="510" spans="1:9">
      <c r="A510" s="862"/>
      <c r="B510" s="863" t="s">
        <v>11</v>
      </c>
      <c r="C510" s="1638">
        <v>0.25</v>
      </c>
      <c r="D510" s="978">
        <f>(D663/100)*25</f>
        <v>22.5</v>
      </c>
      <c r="E510" s="977">
        <f>(E663/100)*25</f>
        <v>23</v>
      </c>
      <c r="F510" s="977">
        <f>(F663/100)*25</f>
        <v>95.75</v>
      </c>
      <c r="G510" s="2617">
        <f>(G663/100)*25</f>
        <v>680</v>
      </c>
      <c r="H510" s="1640">
        <f>G510-G509</f>
        <v>-4.9710000000000036</v>
      </c>
      <c r="I510" s="703" t="s">
        <v>444</v>
      </c>
    </row>
    <row r="511" spans="1:9" ht="15" thickBot="1">
      <c r="A511" s="230"/>
      <c r="B511" s="858" t="s">
        <v>453</v>
      </c>
      <c r="C511" s="1632"/>
      <c r="D511" s="2553">
        <f>(D509*100/D663)-25</f>
        <v>-6.9522222222222219</v>
      </c>
      <c r="E511" s="485">
        <f>(E509*100/E663)-25</f>
        <v>1.0021739130434817</v>
      </c>
      <c r="F511" s="485">
        <f>(F509*100/F663)-25</f>
        <v>1.4232375979112319</v>
      </c>
      <c r="G511" s="2554">
        <f>(G509*100/G663)-25</f>
        <v>0.18275735294117723</v>
      </c>
      <c r="H511" s="1639"/>
      <c r="I511" s="860"/>
    </row>
    <row r="512" spans="1:9">
      <c r="A512" s="88"/>
      <c r="B512" s="585" t="s">
        <v>123</v>
      </c>
      <c r="C512" s="53"/>
      <c r="D512" s="5"/>
      <c r="E512" s="467"/>
      <c r="F512" s="467"/>
      <c r="G512" s="467"/>
      <c r="H512" s="469"/>
      <c r="I512" s="469"/>
    </row>
    <row r="513" spans="1:9">
      <c r="A513" s="451" t="s">
        <v>306</v>
      </c>
      <c r="B513" s="233" t="s">
        <v>645</v>
      </c>
      <c r="C513" s="458">
        <v>60</v>
      </c>
      <c r="D513" s="220">
        <v>0.82499999999999996</v>
      </c>
      <c r="E513" s="336">
        <v>2.7</v>
      </c>
      <c r="F513" s="336">
        <v>4.5750000000000002</v>
      </c>
      <c r="G513" s="792">
        <v>45.6</v>
      </c>
      <c r="H513" s="454">
        <v>15</v>
      </c>
      <c r="I513" s="542" t="s">
        <v>644</v>
      </c>
    </row>
    <row r="514" spans="1:9">
      <c r="A514" s="85"/>
      <c r="B514" s="453" t="s">
        <v>647</v>
      </c>
      <c r="C514" s="373">
        <v>250</v>
      </c>
      <c r="D514" s="220">
        <v>5.87</v>
      </c>
      <c r="E514" s="336">
        <v>2.83</v>
      </c>
      <c r="F514" s="336">
        <v>18.97</v>
      </c>
      <c r="G514" s="792">
        <v>124.88</v>
      </c>
      <c r="H514" s="589">
        <v>28</v>
      </c>
      <c r="I514" s="2074" t="s">
        <v>648</v>
      </c>
    </row>
    <row r="515" spans="1:9">
      <c r="A515" s="85"/>
      <c r="B515" s="2070" t="s">
        <v>901</v>
      </c>
      <c r="C515" s="258">
        <v>120</v>
      </c>
      <c r="D515" s="342">
        <v>17.36</v>
      </c>
      <c r="E515" s="234">
        <v>16.559999999999999</v>
      </c>
      <c r="F515" s="234">
        <v>11.44</v>
      </c>
      <c r="G515" s="782">
        <v>242.24</v>
      </c>
      <c r="H515" s="478">
        <v>68</v>
      </c>
      <c r="I515" s="956" t="s">
        <v>639</v>
      </c>
    </row>
    <row r="516" spans="1:9" ht="15.6">
      <c r="A516" s="452" t="s">
        <v>12</v>
      </c>
      <c r="B516" s="2071" t="s">
        <v>653</v>
      </c>
      <c r="C516" s="258">
        <v>180</v>
      </c>
      <c r="D516" s="220">
        <v>4.5259999999999998</v>
      </c>
      <c r="E516" s="336">
        <v>8.5370000000000008</v>
      </c>
      <c r="F516" s="349">
        <v>12.754300000000001</v>
      </c>
      <c r="G516" s="792">
        <v>146.05699999999999</v>
      </c>
      <c r="H516" s="478">
        <v>41</v>
      </c>
      <c r="I516" s="450" t="s">
        <v>650</v>
      </c>
    </row>
    <row r="517" spans="1:9">
      <c r="A517" s="456" t="s">
        <v>201</v>
      </c>
      <c r="B517" s="2085" t="s">
        <v>821</v>
      </c>
      <c r="C517" s="258">
        <v>200</v>
      </c>
      <c r="D517" s="2109">
        <v>0.56100000000000005</v>
      </c>
      <c r="E517" s="345">
        <v>0.113</v>
      </c>
      <c r="F517" s="345">
        <v>37.173000000000002</v>
      </c>
      <c r="G517" s="792">
        <v>151.94999999999999</v>
      </c>
      <c r="H517" s="459">
        <v>86</v>
      </c>
      <c r="I517" s="447" t="s">
        <v>702</v>
      </c>
    </row>
    <row r="518" spans="1:9">
      <c r="A518" s="85"/>
      <c r="B518" s="480" t="s">
        <v>10</v>
      </c>
      <c r="C518" s="458">
        <v>70</v>
      </c>
      <c r="D518" s="2109">
        <v>2.5030000000000001</v>
      </c>
      <c r="E518" s="345">
        <v>0.89500000000000002</v>
      </c>
      <c r="F518" s="336">
        <v>35.229999999999997</v>
      </c>
      <c r="G518" s="782">
        <v>158.97900000000001</v>
      </c>
      <c r="H518" s="459">
        <v>20</v>
      </c>
      <c r="I518" s="455" t="s">
        <v>9</v>
      </c>
    </row>
    <row r="519" spans="1:9" ht="15" thickBot="1">
      <c r="A519" s="757"/>
      <c r="B519" s="415" t="s">
        <v>406</v>
      </c>
      <c r="C519" s="449">
        <v>40</v>
      </c>
      <c r="D519" s="2208">
        <v>2.2599999999999998</v>
      </c>
      <c r="E519" s="348">
        <v>0.6</v>
      </c>
      <c r="F519" s="348">
        <v>16.739999999999998</v>
      </c>
      <c r="G519" s="782">
        <v>81.426000000000002</v>
      </c>
      <c r="H519" s="459">
        <v>21</v>
      </c>
      <c r="I519" s="450" t="s">
        <v>9</v>
      </c>
    </row>
    <row r="520" spans="1:9">
      <c r="A520" s="462" t="s">
        <v>194</v>
      </c>
      <c r="B520" s="36"/>
      <c r="C520" s="2568">
        <f>SUM(C513:C519)</f>
        <v>920</v>
      </c>
      <c r="D520" s="473">
        <f>SUM(D513:D519)</f>
        <v>33.905000000000001</v>
      </c>
      <c r="E520" s="464">
        <f>SUM(E513:E519)</f>
        <v>32.234999999999999</v>
      </c>
      <c r="F520" s="474">
        <f>SUM(F513:F519)</f>
        <v>136.88230000000001</v>
      </c>
      <c r="G520" s="588">
        <f>SUM(G513:G519)</f>
        <v>951.13200000000018</v>
      </c>
      <c r="H520" s="749" t="s">
        <v>303</v>
      </c>
      <c r="I520" s="704" t="s">
        <v>205</v>
      </c>
    </row>
    <row r="521" spans="1:9">
      <c r="A521" s="862"/>
      <c r="B521" s="863" t="s">
        <v>11</v>
      </c>
      <c r="C521" s="1638">
        <v>0.35</v>
      </c>
      <c r="D521" s="978">
        <f>(D663/100)*35</f>
        <v>31.5</v>
      </c>
      <c r="E521" s="977">
        <f>(E663/100)*35</f>
        <v>32.200000000000003</v>
      </c>
      <c r="F521" s="977">
        <f>(F663/100)*35</f>
        <v>134.05000000000001</v>
      </c>
      <c r="G521" s="2617">
        <f>(G663/100)*35</f>
        <v>952</v>
      </c>
      <c r="H521" s="1640">
        <f>G521-G520</f>
        <v>0.86799999999982447</v>
      </c>
      <c r="I521" s="703" t="s">
        <v>444</v>
      </c>
    </row>
    <row r="522" spans="1:9" ht="15" thickBot="1">
      <c r="A522" s="230"/>
      <c r="B522" s="858" t="s">
        <v>453</v>
      </c>
      <c r="C522" s="1632"/>
      <c r="D522" s="2553">
        <f>(D520*100/D663)-35</f>
        <v>2.6722222222222243</v>
      </c>
      <c r="E522" s="485">
        <f>(E520*100/E663)-35</f>
        <v>3.8043478260867403E-2</v>
      </c>
      <c r="F522" s="485">
        <f>(F520*100/F663)-35</f>
        <v>0.73950391644908819</v>
      </c>
      <c r="G522" s="2554">
        <f>(G520*100/G663)-35</f>
        <v>-3.1911764705874646E-2</v>
      </c>
      <c r="H522" s="1639"/>
      <c r="I522" s="860"/>
    </row>
    <row r="523" spans="1:9">
      <c r="A523" s="502" t="s">
        <v>191</v>
      </c>
      <c r="B523" s="758" t="s">
        <v>238</v>
      </c>
      <c r="C523" s="88"/>
      <c r="D523" s="55"/>
      <c r="E523" s="467"/>
      <c r="F523" s="467"/>
      <c r="G523" s="468"/>
      <c r="H523" s="490"/>
      <c r="I523" s="469"/>
    </row>
    <row r="524" spans="1:9">
      <c r="A524" s="451" t="s">
        <v>306</v>
      </c>
      <c r="B524" s="457" t="s">
        <v>122</v>
      </c>
      <c r="C524" s="458">
        <v>200</v>
      </c>
      <c r="D524" s="346">
        <v>1</v>
      </c>
      <c r="E524" s="348">
        <v>0.2</v>
      </c>
      <c r="F524" s="348">
        <v>20.2</v>
      </c>
      <c r="G524" s="1831">
        <v>86</v>
      </c>
      <c r="H524" s="479">
        <v>92</v>
      </c>
      <c r="I524" s="2080" t="s">
        <v>544</v>
      </c>
    </row>
    <row r="525" spans="1:9" ht="15.6">
      <c r="A525" s="452" t="s">
        <v>12</v>
      </c>
      <c r="B525" s="2076" t="s">
        <v>818</v>
      </c>
      <c r="C525" s="593" t="s">
        <v>954</v>
      </c>
      <c r="D525" s="2109">
        <v>6.258</v>
      </c>
      <c r="E525" s="345">
        <v>9.0220000000000002</v>
      </c>
      <c r="F525" s="336">
        <v>10.521000000000001</v>
      </c>
      <c r="G525" s="782">
        <v>125.503</v>
      </c>
      <c r="H525" s="221">
        <v>56</v>
      </c>
      <c r="I525" s="2081" t="s">
        <v>433</v>
      </c>
    </row>
    <row r="526" spans="1:9" ht="15" thickBot="1">
      <c r="A526" s="755" t="s">
        <v>201</v>
      </c>
      <c r="B526" s="759" t="s">
        <v>406</v>
      </c>
      <c r="C526" s="471">
        <v>30</v>
      </c>
      <c r="D526" s="2720">
        <v>1.6950000000000001</v>
      </c>
      <c r="E526" s="234">
        <v>0.45</v>
      </c>
      <c r="F526" s="234">
        <v>12.56</v>
      </c>
      <c r="G526" s="792">
        <v>61.07</v>
      </c>
      <c r="H526" s="459">
        <v>21</v>
      </c>
      <c r="I526" s="2082" t="s">
        <v>9</v>
      </c>
    </row>
    <row r="527" spans="1:9">
      <c r="A527" s="462" t="s">
        <v>247</v>
      </c>
      <c r="B527" s="601"/>
      <c r="C527" s="175">
        <f>C524+C526+105+20</f>
        <v>355</v>
      </c>
      <c r="D527" s="473">
        <f>SUM(D524:D526)</f>
        <v>8.9529999999999994</v>
      </c>
      <c r="E527" s="464">
        <f>SUM(E524:E526)</f>
        <v>9.6719999999999988</v>
      </c>
      <c r="F527" s="474">
        <f>SUM(F524:F526)</f>
        <v>43.280999999999999</v>
      </c>
      <c r="G527" s="588">
        <f>SUM(G524:G526)</f>
        <v>272.57299999999998</v>
      </c>
      <c r="H527" s="749" t="s">
        <v>303</v>
      </c>
      <c r="I527" s="704" t="s">
        <v>205</v>
      </c>
    </row>
    <row r="528" spans="1:9">
      <c r="A528" s="862"/>
      <c r="B528" s="863" t="s">
        <v>11</v>
      </c>
      <c r="C528" s="1638">
        <v>0.1</v>
      </c>
      <c r="D528" s="978">
        <f>(D663/100)*10</f>
        <v>9</v>
      </c>
      <c r="E528" s="977">
        <f>(E663/100)*10</f>
        <v>9.2000000000000011</v>
      </c>
      <c r="F528" s="977">
        <f>(F663/100)*10</f>
        <v>38.299999999999997</v>
      </c>
      <c r="G528" s="2617">
        <f>(G663/100)*10</f>
        <v>272</v>
      </c>
      <c r="H528" s="748">
        <f>G528-G527</f>
        <v>-0.57299999999997908</v>
      </c>
      <c r="I528" s="703" t="s">
        <v>444</v>
      </c>
    </row>
    <row r="529" spans="1:9" ht="15" thickBot="1">
      <c r="A529" s="230"/>
      <c r="B529" s="858" t="s">
        <v>453</v>
      </c>
      <c r="C529" s="1632"/>
      <c r="D529" s="2553">
        <f>(D527*100/D663)-10</f>
        <v>-5.222222222222328E-2</v>
      </c>
      <c r="E529" s="485">
        <f>(E527*100/E663)-10</f>
        <v>0.51304347826086882</v>
      </c>
      <c r="F529" s="485">
        <f>(F527*100/F663)-10</f>
        <v>1.3005221932114868</v>
      </c>
      <c r="G529" s="2554">
        <f>(G527*100/G663)-10</f>
        <v>2.1066176470588616E-2</v>
      </c>
      <c r="H529" s="1639"/>
      <c r="I529" s="860"/>
    </row>
    <row r="531" spans="1:9" ht="16.2" thickBot="1">
      <c r="A531" s="107"/>
      <c r="B531" s="550"/>
      <c r="C531" s="121"/>
      <c r="D531" s="604"/>
      <c r="E531" s="604"/>
      <c r="F531" s="604"/>
      <c r="G531" s="558"/>
      <c r="H531" s="121"/>
      <c r="I531" s="121"/>
    </row>
    <row r="532" spans="1:9">
      <c r="A532" s="706"/>
      <c r="B532" s="36" t="s">
        <v>302</v>
      </c>
      <c r="C532" s="37"/>
      <c r="D532" s="147">
        <f>D509+D520</f>
        <v>50.147999999999996</v>
      </c>
      <c r="E532" s="236">
        <f>E509+E520</f>
        <v>56.156999999999996</v>
      </c>
      <c r="F532" s="236">
        <f>F509+F520</f>
        <v>238.08330000000004</v>
      </c>
      <c r="G532" s="708">
        <f>G509+G520</f>
        <v>1636.1030000000001</v>
      </c>
      <c r="H532" s="749" t="s">
        <v>303</v>
      </c>
      <c r="I532" s="2063" t="s">
        <v>205</v>
      </c>
    </row>
    <row r="533" spans="1:9">
      <c r="A533" s="420"/>
      <c r="B533" s="754" t="s">
        <v>11</v>
      </c>
      <c r="C533" s="1638">
        <v>0.6</v>
      </c>
      <c r="D533" s="978">
        <f>(D663/100)*60</f>
        <v>54</v>
      </c>
      <c r="E533" s="977">
        <f>(E663/100)*60</f>
        <v>55.2</v>
      </c>
      <c r="F533" s="977">
        <f>(F663/100)*60</f>
        <v>229.8</v>
      </c>
      <c r="G533" s="2617">
        <f>(G663/100)*60</f>
        <v>1632</v>
      </c>
      <c r="H533" s="709">
        <f>G533-G532</f>
        <v>-4.1030000000000655</v>
      </c>
      <c r="I533" s="703" t="s">
        <v>444</v>
      </c>
    </row>
    <row r="534" spans="1:9" ht="15" thickBot="1">
      <c r="A534" s="230"/>
      <c r="B534" s="858" t="s">
        <v>453</v>
      </c>
      <c r="C534" s="1632"/>
      <c r="D534" s="2553">
        <f>(D532*100/D663)-60</f>
        <v>-4.2800000000000082</v>
      </c>
      <c r="E534" s="485">
        <f>(E532*100/E663)-60</f>
        <v>1.0402173913043455</v>
      </c>
      <c r="F534" s="485">
        <f>(F532*100/F663)-60</f>
        <v>2.1627415143603272</v>
      </c>
      <c r="G534" s="2554">
        <f>(G532*100/G663)-60</f>
        <v>0.15084558823529903</v>
      </c>
      <c r="H534" s="1639"/>
      <c r="I534" s="860"/>
    </row>
    <row r="536" spans="1:9" ht="15" thickBot="1"/>
    <row r="537" spans="1:9">
      <c r="A537" s="706"/>
      <c r="B537" s="36" t="s">
        <v>301</v>
      </c>
      <c r="C537" s="37"/>
      <c r="D537" s="147">
        <f>D520+D527</f>
        <v>42.858000000000004</v>
      </c>
      <c r="E537" s="236">
        <f>E520+E527</f>
        <v>41.906999999999996</v>
      </c>
      <c r="F537" s="236">
        <f>F520+F527</f>
        <v>180.16330000000002</v>
      </c>
      <c r="G537" s="708">
        <f>G520+G527</f>
        <v>1223.7050000000002</v>
      </c>
      <c r="H537" s="2562" t="s">
        <v>303</v>
      </c>
      <c r="I537" s="2063" t="s">
        <v>205</v>
      </c>
    </row>
    <row r="538" spans="1:9">
      <c r="A538" s="420"/>
      <c r="B538" s="754" t="s">
        <v>11</v>
      </c>
      <c r="C538" s="1638">
        <v>0.45</v>
      </c>
      <c r="D538" s="978">
        <f>(D663/100)*45</f>
        <v>40.5</v>
      </c>
      <c r="E538" s="977">
        <f>(E663/100)*45</f>
        <v>41.4</v>
      </c>
      <c r="F538" s="977">
        <f>(F663/100)*45</f>
        <v>172.35</v>
      </c>
      <c r="G538" s="2617">
        <f>(G663/100)*45</f>
        <v>1224</v>
      </c>
      <c r="H538" s="1640">
        <f>G538-G537</f>
        <v>0.29499999999984539</v>
      </c>
      <c r="I538" s="703" t="s">
        <v>444</v>
      </c>
    </row>
    <row r="539" spans="1:9" ht="15" thickBot="1">
      <c r="A539" s="230"/>
      <c r="B539" s="858" t="s">
        <v>453</v>
      </c>
      <c r="C539" s="1632"/>
      <c r="D539" s="2553">
        <f>(D537*100/D663)-45</f>
        <v>2.6200000000000045</v>
      </c>
      <c r="E539" s="485">
        <f>(E537*100/E663)-45</f>
        <v>0.55108695652173623</v>
      </c>
      <c r="F539" s="485">
        <f>(F537*100/F663)-45</f>
        <v>2.0400261096605803</v>
      </c>
      <c r="G539" s="2554">
        <f>(G537*100/G663)-45</f>
        <v>-1.0845588235291359E-2</v>
      </c>
      <c r="H539" s="1639"/>
      <c r="I539" s="860"/>
    </row>
    <row r="541" spans="1:9" ht="15" thickBot="1"/>
    <row r="542" spans="1:9">
      <c r="A542" s="706"/>
      <c r="B542" s="36" t="s">
        <v>248</v>
      </c>
      <c r="C542" s="37"/>
      <c r="D542" s="152">
        <f>D509+D520+D527</f>
        <v>59.100999999999999</v>
      </c>
      <c r="E542" s="94">
        <f>E509+E520+E527</f>
        <v>65.828999999999994</v>
      </c>
      <c r="F542" s="94">
        <f>F509+F520+F527</f>
        <v>281.36430000000001</v>
      </c>
      <c r="G542" s="237">
        <f>G509+G520+G527</f>
        <v>1908.6759999999999</v>
      </c>
      <c r="H542" s="2562" t="s">
        <v>303</v>
      </c>
      <c r="I542" s="2063" t="s">
        <v>205</v>
      </c>
    </row>
    <row r="543" spans="1:9">
      <c r="A543" s="862"/>
      <c r="B543" s="863" t="s">
        <v>11</v>
      </c>
      <c r="C543" s="1638">
        <v>0.7</v>
      </c>
      <c r="D543" s="978">
        <f>(D663/100)*70</f>
        <v>63</v>
      </c>
      <c r="E543" s="977">
        <f>(E663/100)*70</f>
        <v>64.400000000000006</v>
      </c>
      <c r="F543" s="977">
        <f>(F663/100)*70</f>
        <v>268.10000000000002</v>
      </c>
      <c r="G543" s="2617">
        <f>(G663/100)*70</f>
        <v>1904</v>
      </c>
      <c r="H543" s="748">
        <f>G543-G542</f>
        <v>-4.6759999999999309</v>
      </c>
      <c r="I543" s="703" t="s">
        <v>444</v>
      </c>
    </row>
    <row r="544" spans="1:9" ht="15" thickBot="1">
      <c r="A544" s="230"/>
      <c r="B544" s="858" t="s">
        <v>453</v>
      </c>
      <c r="C544" s="1632"/>
      <c r="D544" s="2553">
        <f>(D542*100/D663)-70</f>
        <v>-4.3322222222222138</v>
      </c>
      <c r="E544" s="485">
        <f>(E542*100/E663)-70</f>
        <v>1.5532608695652073</v>
      </c>
      <c r="F544" s="485">
        <f>(F542*100/F663)-70</f>
        <v>3.463263707571798</v>
      </c>
      <c r="G544" s="2554">
        <f>(G542*100/G663)-70</f>
        <v>0.17191176470588232</v>
      </c>
      <c r="H544" s="1639"/>
      <c r="I544" s="860"/>
    </row>
    <row r="545" spans="1:9">
      <c r="B545" s="531"/>
      <c r="C545"/>
      <c r="D545" s="313"/>
      <c r="E545" s="313"/>
      <c r="F545" s="313"/>
      <c r="G545" s="324"/>
      <c r="H545" s="313"/>
      <c r="I545" s="313"/>
    </row>
    <row r="546" spans="1:9" ht="14.25" customHeight="1">
      <c r="C546" s="10" t="s">
        <v>209</v>
      </c>
    </row>
    <row r="547" spans="1:9">
      <c r="A547" s="2813" t="s">
        <v>450</v>
      </c>
      <c r="B547" s="2813"/>
      <c r="C547" s="2813"/>
      <c r="D547" s="2813"/>
      <c r="E547" s="2813"/>
      <c r="F547" s="2813"/>
      <c r="G547" s="2813"/>
      <c r="H547" s="2813"/>
      <c r="I547" s="2813"/>
    </row>
    <row r="548" spans="1:9">
      <c r="B548" s="19" t="s">
        <v>206</v>
      </c>
      <c r="D548"/>
      <c r="E548"/>
      <c r="F548" s="19"/>
      <c r="G548" s="19"/>
      <c r="H548" s="20"/>
      <c r="I548" s="20"/>
    </row>
    <row r="549" spans="1:9" ht="18.75" customHeight="1">
      <c r="A549" s="22" t="s">
        <v>913</v>
      </c>
      <c r="B549" s="20"/>
      <c r="C549"/>
      <c r="D549" s="22" t="s">
        <v>0</v>
      </c>
      <c r="E549"/>
      <c r="F549" s="2" t="s">
        <v>451</v>
      </c>
      <c r="G549" s="20"/>
      <c r="H549" s="20"/>
      <c r="I549" s="26"/>
    </row>
    <row r="550" spans="1:9" ht="18.600000000000001" thickBot="1">
      <c r="B550" s="1"/>
      <c r="C550" s="1642" t="s">
        <v>357</v>
      </c>
    </row>
    <row r="551" spans="1:9" ht="12.75" customHeight="1" thickBot="1">
      <c r="A551" s="1683" t="s">
        <v>177</v>
      </c>
      <c r="B551" s="88"/>
      <c r="C551" s="423" t="s">
        <v>178</v>
      </c>
      <c r="D551" s="357" t="s">
        <v>179</v>
      </c>
      <c r="E551" s="357"/>
      <c r="F551" s="357"/>
      <c r="G551" s="424" t="s">
        <v>180</v>
      </c>
      <c r="H551" s="425" t="s">
        <v>181</v>
      </c>
      <c r="I551" s="426" t="s">
        <v>182</v>
      </c>
    </row>
    <row r="552" spans="1:9" ht="13.5" customHeight="1">
      <c r="A552" s="431" t="s">
        <v>183</v>
      </c>
      <c r="B552" s="428" t="s">
        <v>184</v>
      </c>
      <c r="C552" s="429" t="s">
        <v>185</v>
      </c>
      <c r="D552" s="430" t="s">
        <v>186</v>
      </c>
      <c r="E552" s="430" t="s">
        <v>56</v>
      </c>
      <c r="F552" s="430" t="s">
        <v>57</v>
      </c>
      <c r="G552" s="431" t="s">
        <v>187</v>
      </c>
      <c r="H552" s="432" t="s">
        <v>188</v>
      </c>
      <c r="I552" s="433" t="s">
        <v>342</v>
      </c>
    </row>
    <row r="553" spans="1:9" ht="15" thickBot="1">
      <c r="A553" s="2086"/>
      <c r="B553" s="477"/>
      <c r="C553" s="435"/>
      <c r="D553" s="436" t="s">
        <v>6</v>
      </c>
      <c r="E553" s="436" t="s">
        <v>7</v>
      </c>
      <c r="F553" s="436" t="s">
        <v>8</v>
      </c>
      <c r="G553" s="437" t="s">
        <v>189</v>
      </c>
      <c r="H553" s="438" t="s">
        <v>190</v>
      </c>
      <c r="I553" s="439" t="s">
        <v>341</v>
      </c>
    </row>
    <row r="554" spans="1:9">
      <c r="A554" s="502" t="s">
        <v>191</v>
      </c>
      <c r="B554" s="585" t="s">
        <v>156</v>
      </c>
      <c r="C554" s="441"/>
      <c r="D554" s="442"/>
      <c r="E554" s="443"/>
      <c r="F554" s="443"/>
      <c r="G554" s="586"/>
      <c r="H554" s="487"/>
      <c r="I554" s="446"/>
    </row>
    <row r="555" spans="1:9">
      <c r="A555" s="451" t="s">
        <v>306</v>
      </c>
      <c r="B555" s="453" t="s">
        <v>487</v>
      </c>
      <c r="C555" s="256">
        <v>60</v>
      </c>
      <c r="D555" s="220">
        <v>1.1399999999999999</v>
      </c>
      <c r="E555" s="336">
        <v>5.34</v>
      </c>
      <c r="F555" s="336">
        <v>4.62</v>
      </c>
      <c r="G555" s="792">
        <v>70.8</v>
      </c>
      <c r="H555" s="454">
        <v>3</v>
      </c>
      <c r="I555" s="542" t="s">
        <v>442</v>
      </c>
    </row>
    <row r="556" spans="1:9" ht="15.6">
      <c r="A556" s="452" t="s">
        <v>12</v>
      </c>
      <c r="B556" s="1774" t="s">
        <v>860</v>
      </c>
      <c r="C556" s="258" t="s">
        <v>960</v>
      </c>
      <c r="D556" s="332">
        <v>5.55</v>
      </c>
      <c r="E556" s="331">
        <v>4.95</v>
      </c>
      <c r="F556" s="332">
        <v>29.55</v>
      </c>
      <c r="G556" s="795">
        <v>184.5</v>
      </c>
      <c r="H556" s="489">
        <v>49</v>
      </c>
      <c r="I556" s="450" t="s">
        <v>858</v>
      </c>
    </row>
    <row r="557" spans="1:9" ht="15.6">
      <c r="A557" s="452"/>
      <c r="B557" s="1695" t="s">
        <v>859</v>
      </c>
      <c r="C557" s="703"/>
      <c r="D557" s="305">
        <v>0.56000000000000005</v>
      </c>
      <c r="E557" s="807">
        <v>1.0509999999999999</v>
      </c>
      <c r="F557" s="305">
        <v>2.75</v>
      </c>
      <c r="G557" s="918">
        <v>22.72</v>
      </c>
      <c r="H557" s="1696"/>
      <c r="I557" s="800" t="s">
        <v>483</v>
      </c>
    </row>
    <row r="558" spans="1:9">
      <c r="A558" s="456" t="s">
        <v>35</v>
      </c>
      <c r="B558" s="686" t="s">
        <v>454</v>
      </c>
      <c r="C558" s="256">
        <v>120</v>
      </c>
      <c r="D558" s="2045">
        <v>12.14</v>
      </c>
      <c r="E558" s="345">
        <v>13.553000000000001</v>
      </c>
      <c r="F558" s="345">
        <v>18.288</v>
      </c>
      <c r="G558" s="792">
        <v>216.434</v>
      </c>
      <c r="H558" s="454">
        <v>59</v>
      </c>
      <c r="I558" s="1697" t="s">
        <v>598</v>
      </c>
    </row>
    <row r="559" spans="1:9">
      <c r="A559" s="85"/>
      <c r="B559" s="453" t="s">
        <v>500</v>
      </c>
      <c r="C559" s="736">
        <v>200</v>
      </c>
      <c r="D559" s="220">
        <v>0.3</v>
      </c>
      <c r="E559" s="336">
        <v>0</v>
      </c>
      <c r="F559" s="336">
        <v>6.7</v>
      </c>
      <c r="G559" s="792">
        <v>27.9</v>
      </c>
      <c r="H559" s="454">
        <v>75</v>
      </c>
      <c r="I559" s="969" t="s">
        <v>499</v>
      </c>
    </row>
    <row r="560" spans="1:9">
      <c r="A560" s="85"/>
      <c r="B560" s="1105" t="s">
        <v>10</v>
      </c>
      <c r="C560" s="458">
        <v>40</v>
      </c>
      <c r="D560" s="220">
        <v>1.54</v>
      </c>
      <c r="E560" s="336">
        <v>0.55000000000000004</v>
      </c>
      <c r="F560" s="336">
        <v>21.68</v>
      </c>
      <c r="G560" s="792">
        <v>97.83</v>
      </c>
      <c r="H560" s="459">
        <v>20</v>
      </c>
      <c r="I560" s="455" t="s">
        <v>9</v>
      </c>
    </row>
    <row r="561" spans="1:9" ht="15" thickBot="1">
      <c r="A561" s="757"/>
      <c r="B561" s="460" t="s">
        <v>406</v>
      </c>
      <c r="C561" s="471">
        <v>30</v>
      </c>
      <c r="D561" s="2720">
        <v>1.6950000000000001</v>
      </c>
      <c r="E561" s="234">
        <v>0.45</v>
      </c>
      <c r="F561" s="234">
        <v>12.56</v>
      </c>
      <c r="G561" s="792">
        <v>61.07</v>
      </c>
      <c r="H561" s="459">
        <v>21</v>
      </c>
      <c r="I561" s="461" t="s">
        <v>9</v>
      </c>
    </row>
    <row r="562" spans="1:9">
      <c r="A562" s="462" t="s">
        <v>207</v>
      </c>
      <c r="C562" s="2064">
        <f>C555+C558+C559+C560+C561+150+40</f>
        <v>640</v>
      </c>
      <c r="D562" s="463">
        <f>SUM(D555:D561)</f>
        <v>22.925000000000001</v>
      </c>
      <c r="E562" s="464">
        <f>SUM(E555:E561)</f>
        <v>25.893999999999998</v>
      </c>
      <c r="F562" s="465">
        <f>SUM(F555:F561)</f>
        <v>96.147999999999996</v>
      </c>
      <c r="G562" s="588">
        <f>SUM(G555:G561)</f>
        <v>681.25400000000002</v>
      </c>
      <c r="H562" s="749" t="s">
        <v>303</v>
      </c>
      <c r="I562" s="704" t="s">
        <v>205</v>
      </c>
    </row>
    <row r="563" spans="1:9">
      <c r="A563" s="862"/>
      <c r="B563" s="863" t="s">
        <v>11</v>
      </c>
      <c r="C563" s="1638">
        <v>0.25</v>
      </c>
      <c r="D563" s="978">
        <f>(D663/100)*25</f>
        <v>22.5</v>
      </c>
      <c r="E563" s="977">
        <f>(E663/100)*25</f>
        <v>23</v>
      </c>
      <c r="F563" s="977">
        <f>(F663/100)*25</f>
        <v>95.75</v>
      </c>
      <c r="G563" s="2617">
        <f>(G663/100)*25</f>
        <v>680</v>
      </c>
      <c r="H563" s="709">
        <f>G563-G562</f>
        <v>-1.2540000000000191</v>
      </c>
      <c r="I563" s="705" t="s">
        <v>444</v>
      </c>
    </row>
    <row r="564" spans="1:9" ht="15" thickBot="1">
      <c r="A564" s="230"/>
      <c r="B564" s="858" t="s">
        <v>453</v>
      </c>
      <c r="C564" s="1632"/>
      <c r="D564" s="2553">
        <f>(D562*100/D663)-25</f>
        <v>0.47222222222222143</v>
      </c>
      <c r="E564" s="485">
        <f>(E562*100/E663)-25</f>
        <v>3.1456521739130388</v>
      </c>
      <c r="F564" s="485">
        <f>(F562*100/F663)-25</f>
        <v>0.10391644908616016</v>
      </c>
      <c r="G564" s="2554">
        <f>(G562*100/G663)-25</f>
        <v>4.6102941176474843E-2</v>
      </c>
      <c r="H564" s="1639"/>
      <c r="I564" s="860"/>
    </row>
    <row r="565" spans="1:9">
      <c r="A565" s="88"/>
      <c r="B565" s="585" t="s">
        <v>123</v>
      </c>
      <c r="C565" s="53"/>
      <c r="D565" s="5"/>
      <c r="E565" s="467"/>
      <c r="F565" s="467"/>
      <c r="G565" s="467"/>
      <c r="H565" s="469"/>
      <c r="I565" s="469"/>
    </row>
    <row r="566" spans="1:9">
      <c r="A566" s="85"/>
      <c r="B566" s="496" t="s">
        <v>349</v>
      </c>
      <c r="C566" s="258">
        <v>60</v>
      </c>
      <c r="D566" s="220">
        <v>0.84</v>
      </c>
      <c r="E566" s="336">
        <v>2.2799999999999998</v>
      </c>
      <c r="F566" s="336">
        <v>3.9</v>
      </c>
      <c r="G566" s="782">
        <v>39.6</v>
      </c>
      <c r="H566" s="459">
        <v>6</v>
      </c>
      <c r="I566" s="2051" t="s">
        <v>681</v>
      </c>
    </row>
    <row r="567" spans="1:9">
      <c r="A567" s="85"/>
      <c r="B567" s="1105" t="s">
        <v>153</v>
      </c>
      <c r="C567" s="256">
        <v>250</v>
      </c>
      <c r="D567" s="220">
        <v>2</v>
      </c>
      <c r="E567" s="336">
        <v>4.5250000000000004</v>
      </c>
      <c r="F567" s="336">
        <v>6.3250000000000002</v>
      </c>
      <c r="G567" s="792">
        <v>74</v>
      </c>
      <c r="H567" s="459">
        <v>29</v>
      </c>
      <c r="I567" s="1636" t="s">
        <v>678</v>
      </c>
    </row>
    <row r="568" spans="1:9">
      <c r="A568" s="448" t="s">
        <v>191</v>
      </c>
      <c r="B568" s="495" t="s">
        <v>674</v>
      </c>
      <c r="C568" s="376">
        <v>100</v>
      </c>
      <c r="D568" s="2201">
        <v>8.69</v>
      </c>
      <c r="E568" s="894">
        <v>14.682</v>
      </c>
      <c r="F568" s="894">
        <v>16.247</v>
      </c>
      <c r="G568" s="792">
        <v>231.886</v>
      </c>
      <c r="H568" s="1647">
        <v>57</v>
      </c>
      <c r="I568" s="455" t="s">
        <v>675</v>
      </c>
    </row>
    <row r="569" spans="1:9">
      <c r="A569" s="451" t="s">
        <v>306</v>
      </c>
      <c r="B569" s="2087" t="s">
        <v>667</v>
      </c>
      <c r="C569" s="378">
        <v>180</v>
      </c>
      <c r="D569" s="352">
        <v>12.42</v>
      </c>
      <c r="E569" s="345">
        <v>15.48</v>
      </c>
      <c r="F569" s="353">
        <v>12.78</v>
      </c>
      <c r="G569" s="792">
        <v>241.2</v>
      </c>
      <c r="H569" s="1648">
        <v>45</v>
      </c>
      <c r="I569" s="450" t="s">
        <v>666</v>
      </c>
    </row>
    <row r="570" spans="1:9" ht="15.6">
      <c r="A570" s="452" t="s">
        <v>12</v>
      </c>
      <c r="B570" s="496" t="s">
        <v>160</v>
      </c>
      <c r="C570" s="258">
        <v>200</v>
      </c>
      <c r="D570" s="220">
        <v>0.5</v>
      </c>
      <c r="E570" s="345">
        <v>0</v>
      </c>
      <c r="F570" s="345">
        <v>19.8</v>
      </c>
      <c r="G570" s="792">
        <v>81</v>
      </c>
      <c r="H570" s="459">
        <v>81</v>
      </c>
      <c r="I570" s="2089" t="s">
        <v>369</v>
      </c>
    </row>
    <row r="571" spans="1:9" ht="15.6">
      <c r="A571" s="452"/>
      <c r="B571" s="453" t="s">
        <v>10</v>
      </c>
      <c r="C571" s="458">
        <v>60</v>
      </c>
      <c r="D571" s="2109">
        <v>2.31</v>
      </c>
      <c r="E571" s="345">
        <v>0.82</v>
      </c>
      <c r="F571" s="336">
        <v>32.520000000000003</v>
      </c>
      <c r="G571" s="782">
        <v>146.75</v>
      </c>
      <c r="H571" s="459">
        <v>20</v>
      </c>
      <c r="I571" s="455" t="s">
        <v>9</v>
      </c>
    </row>
    <row r="572" spans="1:9" ht="13.5" customHeight="1">
      <c r="A572" s="456" t="s">
        <v>35</v>
      </c>
      <c r="B572" s="496" t="s">
        <v>406</v>
      </c>
      <c r="C572" s="449">
        <v>40</v>
      </c>
      <c r="D572" s="2208">
        <v>2.2599999999999998</v>
      </c>
      <c r="E572" s="348">
        <v>0.6</v>
      </c>
      <c r="F572" s="348">
        <v>16.739999999999998</v>
      </c>
      <c r="G572" s="782">
        <v>81.426000000000002</v>
      </c>
      <c r="H572" s="459">
        <v>21</v>
      </c>
      <c r="I572" s="450" t="s">
        <v>9</v>
      </c>
    </row>
    <row r="573" spans="1:9" ht="15" thickBot="1">
      <c r="A573" s="757"/>
      <c r="B573" s="460" t="s">
        <v>464</v>
      </c>
      <c r="C573" s="374">
        <v>120</v>
      </c>
      <c r="D573" s="484">
        <v>0.48</v>
      </c>
      <c r="E573" s="485">
        <v>0.48</v>
      </c>
      <c r="F573" s="486">
        <v>11.76</v>
      </c>
      <c r="G573" s="1830">
        <v>53.28</v>
      </c>
      <c r="H573" s="579">
        <v>93</v>
      </c>
      <c r="I573" s="1663" t="s">
        <v>611</v>
      </c>
    </row>
    <row r="574" spans="1:9">
      <c r="A574" s="462" t="s">
        <v>194</v>
      </c>
      <c r="B574" s="601"/>
      <c r="C574" s="2088">
        <f>SUM(C566:C573)</f>
        <v>1010</v>
      </c>
      <c r="D574" s="473">
        <f>SUM(D566:D573)</f>
        <v>29.499999999999996</v>
      </c>
      <c r="E574" s="464">
        <f>SUM(E566:E573)</f>
        <v>38.866999999999997</v>
      </c>
      <c r="F574" s="474">
        <f>SUM(F566:F573)</f>
        <v>120.072</v>
      </c>
      <c r="G574" s="588">
        <f>SUM(G566:G573)</f>
        <v>949.14199999999994</v>
      </c>
      <c r="H574" s="749" t="s">
        <v>303</v>
      </c>
      <c r="I574" s="704" t="s">
        <v>205</v>
      </c>
    </row>
    <row r="575" spans="1:9">
      <c r="A575" s="862"/>
      <c r="B575" s="863" t="s">
        <v>11</v>
      </c>
      <c r="C575" s="1638">
        <v>0.35</v>
      </c>
      <c r="D575" s="978">
        <f>(D663/100)*35</f>
        <v>31.5</v>
      </c>
      <c r="E575" s="977">
        <f>(E663/100)*35</f>
        <v>32.200000000000003</v>
      </c>
      <c r="F575" s="977">
        <f>(F663/100)*35</f>
        <v>134.05000000000001</v>
      </c>
      <c r="G575" s="2617">
        <f>(G663/100)*35</f>
        <v>952</v>
      </c>
      <c r="H575" s="1640">
        <f>G575-G574</f>
        <v>2.8580000000000609</v>
      </c>
      <c r="I575" s="703" t="s">
        <v>444</v>
      </c>
    </row>
    <row r="576" spans="1:9" ht="15" thickBot="1">
      <c r="A576" s="230"/>
      <c r="B576" s="858" t="s">
        <v>453</v>
      </c>
      <c r="C576" s="1632"/>
      <c r="D576" s="2553">
        <f>(D574*100/D663)-35</f>
        <v>-2.2222222222222285</v>
      </c>
      <c r="E576" s="485">
        <f>(E574*100/E663)-35</f>
        <v>7.2467391304347828</v>
      </c>
      <c r="F576" s="485">
        <f>(F574*100/F663)-35</f>
        <v>-3.6496083550913809</v>
      </c>
      <c r="G576" s="2554">
        <f>(G574*100/G663)-35</f>
        <v>-0.10507352941176862</v>
      </c>
      <c r="H576" s="1639"/>
      <c r="I576" s="860"/>
    </row>
    <row r="577" spans="1:9">
      <c r="A577" s="502" t="s">
        <v>191</v>
      </c>
      <c r="B577" s="502" t="s">
        <v>238</v>
      </c>
      <c r="C577" s="88"/>
      <c r="D577" s="55"/>
      <c r="E577" s="467"/>
      <c r="F577" s="467"/>
      <c r="G577" s="468"/>
      <c r="H577" s="490"/>
      <c r="I577" s="490"/>
    </row>
    <row r="578" spans="1:9" ht="13.5" customHeight="1">
      <c r="A578" s="451" t="s">
        <v>306</v>
      </c>
      <c r="B578" s="627" t="s">
        <v>909</v>
      </c>
      <c r="C578" s="458">
        <v>200</v>
      </c>
      <c r="D578" s="220">
        <v>5.8</v>
      </c>
      <c r="E578" s="336">
        <v>5</v>
      </c>
      <c r="F578" s="336">
        <v>8</v>
      </c>
      <c r="G578" s="795">
        <v>101</v>
      </c>
      <c r="H578" s="454">
        <v>91</v>
      </c>
      <c r="I578" s="542" t="s">
        <v>712</v>
      </c>
    </row>
    <row r="579" spans="1:9" ht="15.6">
      <c r="A579" s="452" t="s">
        <v>12</v>
      </c>
      <c r="B579" s="272" t="s">
        <v>824</v>
      </c>
      <c r="C579" s="718" t="s">
        <v>936</v>
      </c>
      <c r="D579" s="220">
        <v>1.925</v>
      </c>
      <c r="E579" s="336">
        <v>2.2349999999999999</v>
      </c>
      <c r="F579" s="336">
        <v>17.942</v>
      </c>
      <c r="G579" s="782">
        <v>101.583</v>
      </c>
      <c r="H579" s="497">
        <v>37</v>
      </c>
      <c r="I579" s="542" t="s">
        <v>826</v>
      </c>
    </row>
    <row r="580" spans="1:9" ht="15" thickBot="1">
      <c r="A580" s="755" t="s">
        <v>35</v>
      </c>
      <c r="B580" s="2661" t="s">
        <v>735</v>
      </c>
      <c r="C580" s="471">
        <v>30</v>
      </c>
      <c r="D580" s="220">
        <v>1.115</v>
      </c>
      <c r="E580" s="336">
        <v>0.56999999999999995</v>
      </c>
      <c r="F580" s="336">
        <v>15.42</v>
      </c>
      <c r="G580" s="782">
        <v>67.83</v>
      </c>
      <c r="H580" s="1657">
        <v>19</v>
      </c>
      <c r="I580" s="455" t="s">
        <v>9</v>
      </c>
    </row>
    <row r="581" spans="1:9">
      <c r="A581" s="890" t="s">
        <v>247</v>
      </c>
      <c r="B581" s="36"/>
      <c r="C581" s="169">
        <f>C578+C580+110+20</f>
        <v>360</v>
      </c>
      <c r="D581" s="473">
        <f>SUM(D578:D580)</f>
        <v>8.84</v>
      </c>
      <c r="E581" s="464">
        <f>SUM(E578:E580)</f>
        <v>7.8049999999999997</v>
      </c>
      <c r="F581" s="474">
        <f>SUM(F578:F580)</f>
        <v>41.362000000000002</v>
      </c>
      <c r="G581" s="588">
        <f>SUM(G578:G580)</f>
        <v>270.41300000000001</v>
      </c>
      <c r="H581" s="2562" t="s">
        <v>303</v>
      </c>
      <c r="I581" s="2063" t="s">
        <v>205</v>
      </c>
    </row>
    <row r="582" spans="1:9">
      <c r="A582" s="862"/>
      <c r="B582" s="863" t="s">
        <v>11</v>
      </c>
      <c r="C582" s="1638">
        <v>0.1</v>
      </c>
      <c r="D582" s="978">
        <f>(D663/100)*10</f>
        <v>9</v>
      </c>
      <c r="E582" s="977">
        <f>(E663/100)*10</f>
        <v>9.2000000000000011</v>
      </c>
      <c r="F582" s="977">
        <f>(F663/100)*10</f>
        <v>38.299999999999997</v>
      </c>
      <c r="G582" s="2617">
        <f>(G663/100)*10</f>
        <v>272</v>
      </c>
      <c r="H582" s="2570">
        <f>G582-G581</f>
        <v>1.5869999999999891</v>
      </c>
      <c r="I582" s="703" t="s">
        <v>444</v>
      </c>
    </row>
    <row r="583" spans="1:9" ht="15" thickBot="1">
      <c r="A583" s="230"/>
      <c r="B583" s="858" t="s">
        <v>453</v>
      </c>
      <c r="C583" s="1632"/>
      <c r="D583" s="2553">
        <f>(D581*100/D663)-10</f>
        <v>-0.17777777777777715</v>
      </c>
      <c r="E583" s="485">
        <f>(E581*100/E663)-10</f>
        <v>-1.5163043478260878</v>
      </c>
      <c r="F583" s="485">
        <f>(F581*100/F663)-10</f>
        <v>0.7994778067885111</v>
      </c>
      <c r="G583" s="2554">
        <f>(G581*100/G663)-10</f>
        <v>-5.8345588235292567E-2</v>
      </c>
      <c r="H583" s="1639"/>
      <c r="I583" s="860"/>
    </row>
    <row r="584" spans="1:9" ht="15.6">
      <c r="A584" s="107"/>
      <c r="B584" s="550"/>
      <c r="C584" s="121"/>
      <c r="D584" s="604"/>
      <c r="E584" s="604"/>
      <c r="F584" s="604"/>
      <c r="G584" s="604"/>
      <c r="H584" s="121"/>
      <c r="I584" s="121"/>
    </row>
    <row r="585" spans="1:9" ht="15" thickBot="1">
      <c r="A585" s="2373"/>
      <c r="B585" s="2374"/>
      <c r="C585" s="979"/>
      <c r="D585" s="980"/>
      <c r="E585" s="980"/>
      <c r="F585" s="980"/>
      <c r="G585" s="980"/>
      <c r="H585" s="121"/>
      <c r="I585" s="121"/>
    </row>
    <row r="586" spans="1:9">
      <c r="A586" s="706"/>
      <c r="B586" s="36" t="s">
        <v>302</v>
      </c>
      <c r="C586" s="37"/>
      <c r="D586" s="147">
        <f>D562+D574</f>
        <v>52.424999999999997</v>
      </c>
      <c r="E586" s="236">
        <f>E562+E574</f>
        <v>64.760999999999996</v>
      </c>
      <c r="F586" s="236">
        <f>F562+F574</f>
        <v>216.22</v>
      </c>
      <c r="G586" s="708">
        <f>G562+G574</f>
        <v>1630.396</v>
      </c>
      <c r="H586" s="749" t="s">
        <v>303</v>
      </c>
      <c r="I586" s="2063" t="s">
        <v>205</v>
      </c>
    </row>
    <row r="587" spans="1:9">
      <c r="A587" s="420"/>
      <c r="B587" s="754" t="s">
        <v>11</v>
      </c>
      <c r="C587" s="1638">
        <v>0.6</v>
      </c>
      <c r="D587" s="978">
        <f>(D663/100)*60</f>
        <v>54</v>
      </c>
      <c r="E587" s="977">
        <f>(E663/100)*60</f>
        <v>55.2</v>
      </c>
      <c r="F587" s="977">
        <f>(F663/100)*60</f>
        <v>229.8</v>
      </c>
      <c r="G587" s="2617">
        <f>(G663/100)*60</f>
        <v>1632</v>
      </c>
      <c r="H587" s="709">
        <f>G587-G586</f>
        <v>1.6040000000000418</v>
      </c>
      <c r="I587" s="703" t="s">
        <v>444</v>
      </c>
    </row>
    <row r="588" spans="1:9" ht="15" thickBot="1">
      <c r="A588" s="230"/>
      <c r="B588" s="858" t="s">
        <v>453</v>
      </c>
      <c r="C588" s="1632"/>
      <c r="D588" s="2553">
        <f>(D586*100/D663)-60</f>
        <v>-1.75</v>
      </c>
      <c r="E588" s="485">
        <f>(E586*100/E663)-60</f>
        <v>10.392391304347825</v>
      </c>
      <c r="F588" s="485">
        <f>(F586*100/F663)-60</f>
        <v>-3.5456919060052243</v>
      </c>
      <c r="G588" s="2554">
        <f>(G586*100/G663)-60</f>
        <v>-5.8970588235290222E-2</v>
      </c>
      <c r="H588" s="1639"/>
      <c r="I588" s="860"/>
    </row>
    <row r="590" spans="1:9" ht="15" thickBot="1"/>
    <row r="591" spans="1:9">
      <c r="A591" s="706"/>
      <c r="B591" s="36" t="s">
        <v>301</v>
      </c>
      <c r="C591" s="37"/>
      <c r="D591" s="147">
        <f>D574+D581</f>
        <v>38.339999999999996</v>
      </c>
      <c r="E591" s="236">
        <f>E574+E581</f>
        <v>46.671999999999997</v>
      </c>
      <c r="F591" s="236">
        <f>F574+F581</f>
        <v>161.434</v>
      </c>
      <c r="G591" s="708">
        <f>G574+G581</f>
        <v>1219.5549999999998</v>
      </c>
      <c r="H591" s="2562" t="s">
        <v>303</v>
      </c>
      <c r="I591" s="2063" t="s">
        <v>205</v>
      </c>
    </row>
    <row r="592" spans="1:9">
      <c r="A592" s="420"/>
      <c r="B592" s="754" t="s">
        <v>11</v>
      </c>
      <c r="C592" s="1638">
        <v>0.45</v>
      </c>
      <c r="D592" s="978">
        <f>(D663/100)*45</f>
        <v>40.5</v>
      </c>
      <c r="E592" s="977">
        <f>(E663/100)*45</f>
        <v>41.4</v>
      </c>
      <c r="F592" s="977">
        <f>(F663/100)*45</f>
        <v>172.35</v>
      </c>
      <c r="G592" s="2617">
        <f>(G663/100)*45</f>
        <v>1224</v>
      </c>
      <c r="H592" s="748">
        <f>G592-G591</f>
        <v>4.4450000000001637</v>
      </c>
      <c r="I592" s="703" t="s">
        <v>444</v>
      </c>
    </row>
    <row r="593" spans="1:9" ht="15" thickBot="1">
      <c r="A593" s="230"/>
      <c r="B593" s="858" t="s">
        <v>453</v>
      </c>
      <c r="C593" s="1632"/>
      <c r="D593" s="2553">
        <f>(D591*100/D663)-45</f>
        <v>-2.4000000000000057</v>
      </c>
      <c r="E593" s="485">
        <f>(E591*100/E663)-45</f>
        <v>5.7304347826086968</v>
      </c>
      <c r="F593" s="485">
        <f>(F591*100/F663)-45</f>
        <v>-2.8501305483028716</v>
      </c>
      <c r="G593" s="2554">
        <f>(G591*100/G663)-45</f>
        <v>-0.16341911764706651</v>
      </c>
      <c r="H593" s="1639"/>
      <c r="I593" s="860"/>
    </row>
    <row r="595" spans="1:9" ht="15" thickBot="1"/>
    <row r="596" spans="1:9">
      <c r="A596" s="706"/>
      <c r="B596" s="36" t="s">
        <v>248</v>
      </c>
      <c r="C596" s="37"/>
      <c r="D596" s="152">
        <f>D562+D574+D581</f>
        <v>61.265000000000001</v>
      </c>
      <c r="E596" s="94">
        <f>E562+E574+E581</f>
        <v>72.566000000000003</v>
      </c>
      <c r="F596" s="94">
        <f>F562+F574+F581</f>
        <v>257.58199999999999</v>
      </c>
      <c r="G596" s="237">
        <f>G562+G574+G581</f>
        <v>1900.809</v>
      </c>
      <c r="H596" s="2562" t="s">
        <v>303</v>
      </c>
      <c r="I596" s="2063" t="s">
        <v>205</v>
      </c>
    </row>
    <row r="597" spans="1:9">
      <c r="A597" s="862"/>
      <c r="B597" s="863" t="s">
        <v>11</v>
      </c>
      <c r="C597" s="1638">
        <v>0.7</v>
      </c>
      <c r="D597" s="978">
        <f>(D663/100)*70</f>
        <v>63</v>
      </c>
      <c r="E597" s="977">
        <f>(E663/100)*70</f>
        <v>64.400000000000006</v>
      </c>
      <c r="F597" s="977">
        <f>(F663/100)*70</f>
        <v>268.10000000000002</v>
      </c>
      <c r="G597" s="2617">
        <f>(G663/100)*70</f>
        <v>1904</v>
      </c>
      <c r="H597" s="748">
        <f>G597-G596</f>
        <v>3.1910000000000309</v>
      </c>
      <c r="I597" s="703" t="s">
        <v>444</v>
      </c>
    </row>
    <row r="598" spans="1:9" ht="15" thickBot="1">
      <c r="A598" s="230"/>
      <c r="B598" s="858" t="s">
        <v>453</v>
      </c>
      <c r="C598" s="1632"/>
      <c r="D598" s="2553">
        <f>(D596*100/D663)-70</f>
        <v>-1.9277777777777771</v>
      </c>
      <c r="E598" s="485">
        <f>(E596*100/E663)-70</f>
        <v>8.8760869565217462</v>
      </c>
      <c r="F598" s="485">
        <f>(F596*100/F663)-70</f>
        <v>-2.746214099216715</v>
      </c>
      <c r="G598" s="2554">
        <f>(G596*100/G663)-70</f>
        <v>-0.11731617647059522</v>
      </c>
      <c r="H598" s="1639"/>
      <c r="I598" s="860"/>
    </row>
    <row r="599" spans="1:9">
      <c r="C599" s="10"/>
    </row>
    <row r="600" spans="1:9">
      <c r="G600" s="44"/>
      <c r="H600" s="44"/>
      <c r="I600" s="44"/>
    </row>
    <row r="601" spans="1:9">
      <c r="C601" s="10" t="s">
        <v>209</v>
      </c>
    </row>
    <row r="602" spans="1:9">
      <c r="A602" s="765" t="s">
        <v>450</v>
      </c>
      <c r="B602" s="61"/>
      <c r="C602" s="61"/>
      <c r="D602" s="61"/>
      <c r="E602" s="310"/>
      <c r="F602" s="310"/>
      <c r="G602" s="310"/>
      <c r="H602" s="61"/>
      <c r="I602" s="61"/>
    </row>
    <row r="603" spans="1:9">
      <c r="B603" s="19" t="s">
        <v>206</v>
      </c>
      <c r="D603"/>
      <c r="E603"/>
      <c r="F603" s="19"/>
      <c r="G603" s="19"/>
      <c r="H603" s="20"/>
      <c r="I603" s="20"/>
    </row>
    <row r="604" spans="1:9" ht="15.6">
      <c r="A604" s="22" t="s">
        <v>913</v>
      </c>
      <c r="B604" s="20"/>
      <c r="C604"/>
      <c r="D604" s="22" t="s">
        <v>0</v>
      </c>
      <c r="E604"/>
      <c r="F604" s="2" t="s">
        <v>451</v>
      </c>
      <c r="G604" s="20"/>
      <c r="H604" s="20"/>
      <c r="I604" s="26"/>
    </row>
    <row r="605" spans="1:9" ht="18.600000000000001" thickBot="1">
      <c r="B605" s="1"/>
      <c r="C605" s="1642" t="s">
        <v>357</v>
      </c>
    </row>
    <row r="606" spans="1:9" ht="15" thickBot="1">
      <c r="A606" s="422" t="s">
        <v>177</v>
      </c>
      <c r="B606" s="88"/>
      <c r="C606" s="423" t="s">
        <v>178</v>
      </c>
      <c r="D606" s="357" t="s">
        <v>179</v>
      </c>
      <c r="E606" s="357"/>
      <c r="F606" s="357"/>
      <c r="G606" s="424" t="s">
        <v>180</v>
      </c>
      <c r="H606" s="425" t="s">
        <v>181</v>
      </c>
      <c r="I606" s="426" t="s">
        <v>182</v>
      </c>
    </row>
    <row r="607" spans="1:9">
      <c r="A607" s="427" t="s">
        <v>183</v>
      </c>
      <c r="B607" s="428" t="s">
        <v>184</v>
      </c>
      <c r="C607" s="429" t="s">
        <v>185</v>
      </c>
      <c r="D607" s="430" t="s">
        <v>186</v>
      </c>
      <c r="E607" s="430" t="s">
        <v>56</v>
      </c>
      <c r="F607" s="430" t="s">
        <v>57</v>
      </c>
      <c r="G607" s="431" t="s">
        <v>187</v>
      </c>
      <c r="H607" s="432" t="s">
        <v>188</v>
      </c>
      <c r="I607" s="433" t="s">
        <v>342</v>
      </c>
    </row>
    <row r="608" spans="1:9" ht="15" thickBot="1">
      <c r="A608" s="434"/>
      <c r="B608" s="477"/>
      <c r="C608" s="435"/>
      <c r="D608" s="436" t="s">
        <v>6</v>
      </c>
      <c r="E608" s="436" t="s">
        <v>7</v>
      </c>
      <c r="F608" s="436" t="s">
        <v>8</v>
      </c>
      <c r="G608" s="437" t="s">
        <v>189</v>
      </c>
      <c r="H608" s="438" t="s">
        <v>190</v>
      </c>
      <c r="I608" s="439" t="s">
        <v>341</v>
      </c>
    </row>
    <row r="609" spans="1:9">
      <c r="A609" s="88"/>
      <c r="B609" s="170" t="s">
        <v>156</v>
      </c>
      <c r="C609" s="441"/>
      <c r="D609" s="442"/>
      <c r="E609" s="443"/>
      <c r="F609" s="443"/>
      <c r="G609" s="586"/>
      <c r="H609" s="487"/>
      <c r="I609" s="446"/>
    </row>
    <row r="610" spans="1:9">
      <c r="A610" s="448" t="s">
        <v>191</v>
      </c>
      <c r="B610" s="1748" t="s">
        <v>352</v>
      </c>
      <c r="C610" s="458">
        <v>60</v>
      </c>
      <c r="D610" s="2454">
        <v>1.2749999999999999</v>
      </c>
      <c r="E610" s="336">
        <v>4.2</v>
      </c>
      <c r="F610" s="2455">
        <v>6.8250000000000002</v>
      </c>
      <c r="G610" s="792">
        <v>71.400000000000006</v>
      </c>
      <c r="H610" s="454">
        <v>5</v>
      </c>
      <c r="I610" s="542" t="s">
        <v>362</v>
      </c>
    </row>
    <row r="611" spans="1:9">
      <c r="A611" s="451" t="s">
        <v>306</v>
      </c>
      <c r="B611" s="1685" t="s">
        <v>896</v>
      </c>
      <c r="C611" s="458">
        <v>235</v>
      </c>
      <c r="D611" s="352">
        <v>19.690000000000001</v>
      </c>
      <c r="E611" s="345">
        <v>17.274000000000001</v>
      </c>
      <c r="F611" s="353">
        <v>8.5399999999999991</v>
      </c>
      <c r="G611" s="782">
        <v>289.42399999999998</v>
      </c>
      <c r="H611" s="478">
        <v>62</v>
      </c>
      <c r="I611" s="590" t="s">
        <v>897</v>
      </c>
    </row>
    <row r="612" spans="1:9" ht="15.6">
      <c r="A612" s="452" t="s">
        <v>12</v>
      </c>
      <c r="B612" s="740" t="s">
        <v>122</v>
      </c>
      <c r="C612" s="458">
        <v>200</v>
      </c>
      <c r="D612" s="346">
        <v>1</v>
      </c>
      <c r="E612" s="348">
        <v>0.2</v>
      </c>
      <c r="F612" s="348">
        <v>20.2</v>
      </c>
      <c r="G612" s="1831">
        <v>86</v>
      </c>
      <c r="H612" s="479">
        <v>92</v>
      </c>
      <c r="I612" s="455" t="s">
        <v>479</v>
      </c>
    </row>
    <row r="613" spans="1:9">
      <c r="A613" s="456" t="s">
        <v>202</v>
      </c>
      <c r="B613" s="375" t="s">
        <v>10</v>
      </c>
      <c r="C613" s="458">
        <v>60</v>
      </c>
      <c r="D613" s="2109">
        <v>2.31</v>
      </c>
      <c r="E613" s="345">
        <v>0.82</v>
      </c>
      <c r="F613" s="336">
        <v>32.520000000000003</v>
      </c>
      <c r="G613" s="782">
        <v>146.75</v>
      </c>
      <c r="H613" s="221">
        <v>20</v>
      </c>
      <c r="I613" s="455" t="s">
        <v>9</v>
      </c>
    </row>
    <row r="614" spans="1:9" ht="15" thickBot="1">
      <c r="A614" s="755"/>
      <c r="B614" s="483" t="s">
        <v>406</v>
      </c>
      <c r="C614" s="471">
        <v>40</v>
      </c>
      <c r="D614" s="2208">
        <v>2.2599999999999998</v>
      </c>
      <c r="E614" s="348">
        <v>0.6</v>
      </c>
      <c r="F614" s="348">
        <v>16.739999999999998</v>
      </c>
      <c r="G614" s="782">
        <v>81.426000000000002</v>
      </c>
      <c r="H614" s="459">
        <v>21</v>
      </c>
      <c r="I614" s="450" t="s">
        <v>9</v>
      </c>
    </row>
    <row r="615" spans="1:9">
      <c r="A615" s="462" t="s">
        <v>207</v>
      </c>
      <c r="C615" s="760">
        <f>SUM(C610:C614)</f>
        <v>595</v>
      </c>
      <c r="D615" s="463">
        <f>SUM(D610:D614)</f>
        <v>26.534999999999997</v>
      </c>
      <c r="E615" s="464">
        <f>SUM(E610:E614)</f>
        <v>23.094000000000001</v>
      </c>
      <c r="F615" s="465">
        <f>SUM(F610:F614)</f>
        <v>84.825000000000003</v>
      </c>
      <c r="G615" s="588">
        <f>SUM(G610:G614)</f>
        <v>675</v>
      </c>
      <c r="H615" s="749" t="s">
        <v>303</v>
      </c>
      <c r="I615" s="704" t="s">
        <v>205</v>
      </c>
    </row>
    <row r="616" spans="1:9">
      <c r="A616" s="1749"/>
      <c r="B616" s="863" t="s">
        <v>11</v>
      </c>
      <c r="C616" s="1638">
        <v>0.25</v>
      </c>
      <c r="D616" s="978">
        <f>(D663/100)*25</f>
        <v>22.5</v>
      </c>
      <c r="E616" s="977">
        <f>(E663/100)*25</f>
        <v>23</v>
      </c>
      <c r="F616" s="977">
        <f>(F663/100)*25</f>
        <v>95.75</v>
      </c>
      <c r="G616" s="2617">
        <f>(G663/100)*25</f>
        <v>680</v>
      </c>
      <c r="H616" s="1640">
        <f>G616-G615</f>
        <v>5</v>
      </c>
      <c r="I616" s="703" t="s">
        <v>444</v>
      </c>
    </row>
    <row r="617" spans="1:9" ht="15" thickBot="1">
      <c r="A617" s="1744"/>
      <c r="B617" s="858" t="s">
        <v>453</v>
      </c>
      <c r="C617" s="1632"/>
      <c r="D617" s="2553">
        <f>(D615*100/D663)-25</f>
        <v>4.4833333333333272</v>
      </c>
      <c r="E617" s="485">
        <f>(E615*100/E663)-25</f>
        <v>0.10217391304347956</v>
      </c>
      <c r="F617" s="485">
        <f>(F615*100/F663)-25</f>
        <v>-2.8524804177545704</v>
      </c>
      <c r="G617" s="2554">
        <f>(G615*100/G663)-25</f>
        <v>-0.1838235294117645</v>
      </c>
      <c r="H617" s="1639"/>
      <c r="I617" s="860"/>
    </row>
    <row r="618" spans="1:9">
      <c r="A618" s="88"/>
      <c r="B618" s="758" t="s">
        <v>123</v>
      </c>
      <c r="C618" s="88"/>
      <c r="D618" s="5"/>
      <c r="E618" s="467"/>
      <c r="F618" s="467"/>
      <c r="G618" s="467"/>
      <c r="H618" s="469"/>
      <c r="I618" s="727"/>
    </row>
    <row r="619" spans="1:9">
      <c r="A619" s="85"/>
      <c r="B619" s="411" t="s">
        <v>578</v>
      </c>
      <c r="C619" s="458">
        <v>60</v>
      </c>
      <c r="D619" s="220">
        <v>1.98</v>
      </c>
      <c r="E619" s="336">
        <v>3.84</v>
      </c>
      <c r="F619" s="336">
        <v>1.32</v>
      </c>
      <c r="G619" s="792">
        <v>48</v>
      </c>
      <c r="H619" s="454">
        <v>9</v>
      </c>
      <c r="I619" s="482" t="s">
        <v>577</v>
      </c>
    </row>
    <row r="620" spans="1:9">
      <c r="A620" s="85"/>
      <c r="B620" s="499" t="s">
        <v>827</v>
      </c>
      <c r="C620" s="491">
        <v>250</v>
      </c>
      <c r="D620" s="386">
        <v>1.85</v>
      </c>
      <c r="E620" s="348">
        <v>4.4249999999999998</v>
      </c>
      <c r="F620" s="615">
        <v>6.95</v>
      </c>
      <c r="G620" s="795">
        <v>75</v>
      </c>
      <c r="H620" s="489">
        <v>24</v>
      </c>
      <c r="I620" s="2089" t="s">
        <v>659</v>
      </c>
    </row>
    <row r="621" spans="1:9">
      <c r="A621" s="448" t="s">
        <v>191</v>
      </c>
      <c r="B621" s="2091" t="s">
        <v>664</v>
      </c>
      <c r="C621" s="726">
        <v>120</v>
      </c>
      <c r="D621" s="2788">
        <v>16.8</v>
      </c>
      <c r="E621" s="1738">
        <v>6.48</v>
      </c>
      <c r="F621" s="2211">
        <v>4.5599999999999996</v>
      </c>
      <c r="G621" s="792">
        <v>145.19999999999999</v>
      </c>
      <c r="H621" s="470">
        <v>69</v>
      </c>
      <c r="I621" s="455" t="s">
        <v>665</v>
      </c>
    </row>
    <row r="622" spans="1:9">
      <c r="A622" s="451" t="s">
        <v>306</v>
      </c>
      <c r="B622" s="2092" t="s">
        <v>891</v>
      </c>
      <c r="C622" s="491">
        <v>180</v>
      </c>
      <c r="D622" s="338">
        <v>2.004</v>
      </c>
      <c r="E622" s="335">
        <v>12.022</v>
      </c>
      <c r="F622" s="335">
        <v>35.11</v>
      </c>
      <c r="G622" s="782">
        <v>270.88200000000001</v>
      </c>
      <c r="H622" s="454">
        <v>36</v>
      </c>
      <c r="I622" s="450" t="s">
        <v>592</v>
      </c>
    </row>
    <row r="623" spans="1:9" ht="15.6">
      <c r="A623" s="452" t="s">
        <v>12</v>
      </c>
      <c r="B623" s="457" t="s">
        <v>241</v>
      </c>
      <c r="C623" s="458">
        <v>200</v>
      </c>
      <c r="D623" s="2045">
        <v>5.2039999999999997</v>
      </c>
      <c r="E623" s="345">
        <v>4.7480000000000002</v>
      </c>
      <c r="F623" s="345">
        <v>17.876999999999999</v>
      </c>
      <c r="G623" s="782">
        <v>135.25</v>
      </c>
      <c r="H623" s="470">
        <v>89</v>
      </c>
      <c r="I623" s="447" t="s">
        <v>576</v>
      </c>
    </row>
    <row r="624" spans="1:9">
      <c r="A624" s="456" t="s">
        <v>202</v>
      </c>
      <c r="B624" s="457" t="s">
        <v>10</v>
      </c>
      <c r="C624" s="458">
        <v>70</v>
      </c>
      <c r="D624" s="2109">
        <v>2.5030000000000001</v>
      </c>
      <c r="E624" s="345">
        <v>0.89500000000000002</v>
      </c>
      <c r="F624" s="336">
        <v>35.229999999999997</v>
      </c>
      <c r="G624" s="782">
        <v>158.97900000000001</v>
      </c>
      <c r="H624" s="459">
        <v>20</v>
      </c>
      <c r="I624" s="455" t="s">
        <v>9</v>
      </c>
    </row>
    <row r="625" spans="1:9">
      <c r="A625" s="85"/>
      <c r="B625" s="415" t="s">
        <v>406</v>
      </c>
      <c r="C625" s="449">
        <v>40</v>
      </c>
      <c r="D625" s="2208">
        <v>2.2599999999999998</v>
      </c>
      <c r="E625" s="348">
        <v>0.6</v>
      </c>
      <c r="F625" s="348">
        <v>16.739999999999998</v>
      </c>
      <c r="G625" s="782">
        <v>81.426000000000002</v>
      </c>
      <c r="H625" s="459">
        <v>21</v>
      </c>
      <c r="I625" s="450" t="s">
        <v>9</v>
      </c>
    </row>
    <row r="626" spans="1:9" ht="15" thickBot="1">
      <c r="A626" s="757"/>
      <c r="B626" s="411" t="s">
        <v>308</v>
      </c>
      <c r="C626" s="471">
        <v>100</v>
      </c>
      <c r="D626" s="346">
        <v>0.34</v>
      </c>
      <c r="E626" s="347">
        <v>0.34</v>
      </c>
      <c r="F626" s="348">
        <v>8.4</v>
      </c>
      <c r="G626" s="622">
        <v>40.29</v>
      </c>
      <c r="H626" s="750">
        <v>94</v>
      </c>
      <c r="I626" s="472" t="s">
        <v>783</v>
      </c>
    </row>
    <row r="627" spans="1:9">
      <c r="A627" s="462" t="s">
        <v>194</v>
      </c>
      <c r="B627" s="605"/>
      <c r="C627" s="751">
        <f>SUM(C619:C626)</f>
        <v>1020</v>
      </c>
      <c r="D627" s="473">
        <f>SUM(D619:D626)</f>
        <v>32.94100000000001</v>
      </c>
      <c r="E627" s="464">
        <f>SUM(E619:E626)</f>
        <v>33.350000000000009</v>
      </c>
      <c r="F627" s="474">
        <f>SUM(F619:F626)</f>
        <v>126.187</v>
      </c>
      <c r="G627" s="588">
        <f>SUM(G619:G626)</f>
        <v>955.02700000000004</v>
      </c>
      <c r="H627" s="749" t="s">
        <v>303</v>
      </c>
      <c r="I627" s="704" t="s">
        <v>205</v>
      </c>
    </row>
    <row r="628" spans="1:9">
      <c r="A628" s="862"/>
      <c r="B628" s="863" t="s">
        <v>11</v>
      </c>
      <c r="C628" s="1638">
        <v>0.35</v>
      </c>
      <c r="D628" s="978">
        <f>(D663/100)*35</f>
        <v>31.5</v>
      </c>
      <c r="E628" s="977">
        <f t="shared" ref="E628:G628" si="1">(E663/100)*35</f>
        <v>32.200000000000003</v>
      </c>
      <c r="F628" s="977">
        <f t="shared" si="1"/>
        <v>134.05000000000001</v>
      </c>
      <c r="G628" s="2617">
        <f t="shared" si="1"/>
        <v>952</v>
      </c>
      <c r="H628" s="709">
        <f>G628-G627</f>
        <v>-3.0270000000000437</v>
      </c>
      <c r="I628" s="705" t="s">
        <v>444</v>
      </c>
    </row>
    <row r="629" spans="1:9" ht="15" thickBot="1">
      <c r="A629" s="230"/>
      <c r="B629" s="858" t="s">
        <v>453</v>
      </c>
      <c r="C629" s="1632"/>
      <c r="D629" s="2553">
        <f>(D627*100/D663)-35</f>
        <v>1.6011111111111234</v>
      </c>
      <c r="E629" s="485">
        <f>(E627*100/E663)-35</f>
        <v>1.2500000000000071</v>
      </c>
      <c r="F629" s="485">
        <f>(F627*100/F663)-35</f>
        <v>-2.0530026109660611</v>
      </c>
      <c r="G629" s="2554">
        <f>(G627*100/G663)-35</f>
        <v>0.11128676470588772</v>
      </c>
      <c r="H629" s="1639"/>
      <c r="I629" s="860"/>
    </row>
    <row r="630" spans="1:9" ht="14.25" customHeight="1">
      <c r="A630" s="502" t="s">
        <v>191</v>
      </c>
      <c r="B630" s="169" t="s">
        <v>238</v>
      </c>
      <c r="C630" s="88"/>
      <c r="D630" s="5"/>
      <c r="E630" s="467"/>
      <c r="F630" s="467"/>
      <c r="G630" s="467"/>
      <c r="H630" s="469"/>
      <c r="I630" s="469"/>
    </row>
    <row r="631" spans="1:9" ht="12" customHeight="1">
      <c r="A631" s="451" t="s">
        <v>306</v>
      </c>
      <c r="B631" s="453" t="s">
        <v>718</v>
      </c>
      <c r="C631" s="458">
        <v>200</v>
      </c>
      <c r="D631" s="2211">
        <v>0.38300000000000001</v>
      </c>
      <c r="E631" s="2207">
        <v>8.3000000000000004E-2</v>
      </c>
      <c r="F631" s="1738">
        <v>1.7170000000000001</v>
      </c>
      <c r="G631" s="577">
        <v>8.8000000000000007</v>
      </c>
      <c r="H631" s="489">
        <v>79</v>
      </c>
      <c r="I631" s="2507" t="s">
        <v>906</v>
      </c>
    </row>
    <row r="632" spans="1:9" ht="15.6">
      <c r="A632" s="452" t="s">
        <v>12</v>
      </c>
      <c r="B632" s="1641" t="s">
        <v>723</v>
      </c>
      <c r="C632" s="534" t="s">
        <v>949</v>
      </c>
      <c r="D632" s="316">
        <v>9.7189999999999994</v>
      </c>
      <c r="E632" s="347">
        <v>8.9770000000000003</v>
      </c>
      <c r="F632" s="2213">
        <v>14.754</v>
      </c>
      <c r="G632" s="795">
        <v>203.40700000000001</v>
      </c>
      <c r="H632" s="489">
        <v>60</v>
      </c>
      <c r="I632" s="450" t="s">
        <v>895</v>
      </c>
    </row>
    <row r="633" spans="1:9">
      <c r="A633" s="85"/>
      <c r="B633" s="2094" t="s">
        <v>726</v>
      </c>
      <c r="C633" s="1696"/>
      <c r="E633" s="799"/>
      <c r="F633" s="1614"/>
      <c r="G633" s="1614"/>
      <c r="H633" s="490"/>
      <c r="I633" s="490"/>
    </row>
    <row r="634" spans="1:9" ht="15" thickBot="1">
      <c r="A634" s="755" t="s">
        <v>202</v>
      </c>
      <c r="B634" s="499" t="s">
        <v>406</v>
      </c>
      <c r="C634" s="471">
        <v>30</v>
      </c>
      <c r="D634" s="2720">
        <v>1.6950000000000001</v>
      </c>
      <c r="E634" s="234">
        <v>0.45</v>
      </c>
      <c r="F634" s="234">
        <v>12.56</v>
      </c>
      <c r="G634" s="792">
        <v>61.07</v>
      </c>
      <c r="H634" s="459">
        <v>21</v>
      </c>
      <c r="I634" s="2052" t="s">
        <v>9</v>
      </c>
    </row>
    <row r="635" spans="1:9">
      <c r="A635" s="462" t="s">
        <v>247</v>
      </c>
      <c r="B635" s="36"/>
      <c r="C635" s="761">
        <f>C631+C634+100+20</f>
        <v>350</v>
      </c>
      <c r="D635" s="473">
        <f>SUM(D631:D634)</f>
        <v>11.797000000000001</v>
      </c>
      <c r="E635" s="464">
        <f>SUM(E631:E634)</f>
        <v>9.51</v>
      </c>
      <c r="F635" s="474">
        <f>SUM(F631:F634)</f>
        <v>29.030999999999999</v>
      </c>
      <c r="G635" s="588">
        <f>SUM(G631:G634)</f>
        <v>273.27700000000004</v>
      </c>
      <c r="H635" s="749" t="s">
        <v>303</v>
      </c>
      <c r="I635" s="704" t="s">
        <v>205</v>
      </c>
    </row>
    <row r="636" spans="1:9">
      <c r="A636" s="862"/>
      <c r="B636" s="863" t="s">
        <v>11</v>
      </c>
      <c r="C636" s="1638">
        <v>0.1</v>
      </c>
      <c r="D636" s="978">
        <f>(D663/100)*10</f>
        <v>9</v>
      </c>
      <c r="E636" s="977">
        <f t="shared" ref="E636:G636" si="2">(E663/100)*10</f>
        <v>9.2000000000000011</v>
      </c>
      <c r="F636" s="977">
        <f t="shared" si="2"/>
        <v>38.299999999999997</v>
      </c>
      <c r="G636" s="2617">
        <f t="shared" si="2"/>
        <v>272</v>
      </c>
      <c r="H636" s="2570">
        <f>G636-G635</f>
        <v>-1.2770000000000437</v>
      </c>
      <c r="I636" s="703" t="s">
        <v>444</v>
      </c>
    </row>
    <row r="637" spans="1:9" ht="15" thickBot="1">
      <c r="A637" s="230"/>
      <c r="B637" s="858" t="s">
        <v>453</v>
      </c>
      <c r="C637" s="1632"/>
      <c r="D637" s="2553">
        <f>(D635*100/D663)-10</f>
        <v>3.1077777777777786</v>
      </c>
      <c r="E637" s="485">
        <f>(E635*100/E663)-10</f>
        <v>0.33695652173913082</v>
      </c>
      <c r="F637" s="485">
        <f>(F635*100/F663)-10</f>
        <v>-2.4201044386422979</v>
      </c>
      <c r="G637" s="2554">
        <f>(G635*100/G663)-10</f>
        <v>4.6948529411766415E-2</v>
      </c>
      <c r="H637" s="1639"/>
      <c r="I637" s="860"/>
    </row>
    <row r="639" spans="1:9" ht="16.2" thickBot="1">
      <c r="A639" s="107"/>
      <c r="B639" s="550"/>
      <c r="C639" s="121"/>
      <c r="D639" s="604"/>
      <c r="E639" s="604"/>
      <c r="F639" s="604"/>
      <c r="G639" s="604"/>
      <c r="H639" s="121"/>
      <c r="I639" s="121"/>
    </row>
    <row r="640" spans="1:9">
      <c r="A640" s="706"/>
      <c r="B640" s="36" t="s">
        <v>302</v>
      </c>
      <c r="C640" s="37"/>
      <c r="D640" s="147">
        <f>D615+D627</f>
        <v>59.476000000000006</v>
      </c>
      <c r="E640" s="236">
        <f>E615+E627</f>
        <v>56.44400000000001</v>
      </c>
      <c r="F640" s="236">
        <f>F615+F627</f>
        <v>211.012</v>
      </c>
      <c r="G640" s="708">
        <f>G615+G627</f>
        <v>1630.027</v>
      </c>
      <c r="H640" s="749" t="s">
        <v>303</v>
      </c>
      <c r="I640" s="704" t="s">
        <v>205</v>
      </c>
    </row>
    <row r="641" spans="1:9">
      <c r="A641" s="420"/>
      <c r="B641" s="754" t="s">
        <v>11</v>
      </c>
      <c r="C641" s="1650">
        <v>0.6</v>
      </c>
      <c r="D641" s="978">
        <f>(D663/100)*60</f>
        <v>54</v>
      </c>
      <c r="E641" s="977">
        <f t="shared" ref="E641:G641" si="3">(E663/100)*60</f>
        <v>55.2</v>
      </c>
      <c r="F641" s="977">
        <f t="shared" si="3"/>
        <v>229.8</v>
      </c>
      <c r="G641" s="2617">
        <f t="shared" si="3"/>
        <v>1632</v>
      </c>
      <c r="H641" s="709">
        <f>G641-G640</f>
        <v>1.9729999999999563</v>
      </c>
      <c r="I641" s="703" t="s">
        <v>444</v>
      </c>
    </row>
    <row r="642" spans="1:9" ht="15" thickBot="1">
      <c r="A642" s="230"/>
      <c r="B642" s="858" t="s">
        <v>453</v>
      </c>
      <c r="C642" s="1632"/>
      <c r="D642" s="2553">
        <f>(D640*100/D663)-60</f>
        <v>6.0844444444444434</v>
      </c>
      <c r="E642" s="485">
        <f>(E640*100/E663)-60</f>
        <v>1.3521739130434867</v>
      </c>
      <c r="F642" s="485">
        <f>(F640*100/F663)-60</f>
        <v>-4.9054830287206244</v>
      </c>
      <c r="G642" s="2554">
        <f>(G640*100/G663)-60</f>
        <v>-7.253676470588033E-2</v>
      </c>
      <c r="H642" s="1639"/>
      <c r="I642" s="860"/>
    </row>
    <row r="644" spans="1:9" ht="15" thickBot="1"/>
    <row r="645" spans="1:9">
      <c r="A645" s="706"/>
      <c r="B645" s="36" t="s">
        <v>301</v>
      </c>
      <c r="C645" s="37"/>
      <c r="D645" s="147">
        <f>D627+D635</f>
        <v>44.738000000000014</v>
      </c>
      <c r="E645" s="236">
        <f>E627+E635</f>
        <v>42.860000000000007</v>
      </c>
      <c r="F645" s="236">
        <f>F627+F635</f>
        <v>155.21799999999999</v>
      </c>
      <c r="G645" s="708">
        <f>G627+G635</f>
        <v>1228.3040000000001</v>
      </c>
      <c r="H645" s="749" t="s">
        <v>303</v>
      </c>
      <c r="I645" s="704" t="s">
        <v>205</v>
      </c>
    </row>
    <row r="646" spans="1:9">
      <c r="A646" s="420"/>
      <c r="B646" s="754" t="s">
        <v>11</v>
      </c>
      <c r="C646" s="1650">
        <v>0.45</v>
      </c>
      <c r="D646" s="978">
        <f>(D663/100)*45</f>
        <v>40.5</v>
      </c>
      <c r="E646" s="977">
        <f t="shared" ref="E646:G646" si="4">(E663/100)*45</f>
        <v>41.4</v>
      </c>
      <c r="F646" s="977">
        <f t="shared" si="4"/>
        <v>172.35</v>
      </c>
      <c r="G646" s="2617">
        <f t="shared" si="4"/>
        <v>1224</v>
      </c>
      <c r="H646" s="748">
        <f>G646-G645</f>
        <v>-4.3040000000000873</v>
      </c>
      <c r="I646" s="703" t="s">
        <v>444</v>
      </c>
    </row>
    <row r="647" spans="1:9" ht="15" thickBot="1">
      <c r="A647" s="230"/>
      <c r="B647" s="858" t="s">
        <v>453</v>
      </c>
      <c r="C647" s="1632"/>
      <c r="D647" s="2553">
        <f>(D645*100/D663)-45</f>
        <v>4.7088888888889002</v>
      </c>
      <c r="E647" s="485">
        <f>(E645*100/E663)-45</f>
        <v>1.5869565217391397</v>
      </c>
      <c r="F647" s="485">
        <f>(F645*100/F663)-45</f>
        <v>-4.4731070496083589</v>
      </c>
      <c r="G647" s="2554">
        <f>(G645*100/G663)-45</f>
        <v>0.15823529411765236</v>
      </c>
      <c r="H647" s="1639"/>
      <c r="I647" s="860"/>
    </row>
    <row r="649" spans="1:9" ht="13.5" customHeight="1" thickBot="1"/>
    <row r="650" spans="1:9" ht="12" customHeight="1">
      <c r="A650" s="706"/>
      <c r="B650" s="36" t="s">
        <v>248</v>
      </c>
      <c r="C650" s="37"/>
      <c r="D650" s="152">
        <f>D615+D627+D635</f>
        <v>71.27300000000001</v>
      </c>
      <c r="E650" s="94">
        <f>E615+E627+E635</f>
        <v>65.954000000000008</v>
      </c>
      <c r="F650" s="94">
        <f>F615+F627+F635</f>
        <v>240.04300000000001</v>
      </c>
      <c r="G650" s="237">
        <f>G615+G627+G635</f>
        <v>1903.3040000000001</v>
      </c>
      <c r="H650" s="749" t="s">
        <v>303</v>
      </c>
      <c r="I650" s="704" t="s">
        <v>205</v>
      </c>
    </row>
    <row r="651" spans="1:9" ht="11.25" customHeight="1">
      <c r="A651" s="862"/>
      <c r="B651" s="863" t="s">
        <v>11</v>
      </c>
      <c r="C651" s="1638">
        <v>0.7</v>
      </c>
      <c r="D651" s="978">
        <f>(D663/100)*70</f>
        <v>63</v>
      </c>
      <c r="E651" s="977">
        <f t="shared" ref="E651:G651" si="5">(E663/100)*70</f>
        <v>64.400000000000006</v>
      </c>
      <c r="F651" s="977">
        <f t="shared" si="5"/>
        <v>268.10000000000002</v>
      </c>
      <c r="G651" s="2617">
        <f t="shared" si="5"/>
        <v>1904</v>
      </c>
      <c r="H651" s="748">
        <f>G651-G650</f>
        <v>0.69599999999991269</v>
      </c>
      <c r="I651" s="703" t="s">
        <v>444</v>
      </c>
    </row>
    <row r="652" spans="1:9" ht="13.5" customHeight="1" thickBot="1">
      <c r="A652" s="230"/>
      <c r="B652" s="858" t="s">
        <v>453</v>
      </c>
      <c r="C652" s="1632"/>
      <c r="D652" s="2553">
        <f>(D650*100/D663)-70</f>
        <v>9.1922222222222274</v>
      </c>
      <c r="E652" s="485">
        <f>(E650*100/E663)-70</f>
        <v>1.6891304347826122</v>
      </c>
      <c r="F652" s="485">
        <f>(F650*100/F663)-70</f>
        <v>-7.3255874673629293</v>
      </c>
      <c r="G652" s="2554">
        <f>(G650*100/G663)-70</f>
        <v>-2.5588235294108586E-2</v>
      </c>
      <c r="H652" s="1639"/>
      <c r="I652" s="860"/>
    </row>
    <row r="653" spans="1:9" ht="13.5" customHeight="1"/>
    <row r="654" spans="1:9" ht="13.5" customHeight="1"/>
    <row r="655" spans="1:9" ht="13.5" customHeight="1">
      <c r="C655" s="10" t="s">
        <v>209</v>
      </c>
    </row>
    <row r="656" spans="1:9" ht="12" customHeight="1">
      <c r="A656" s="765" t="s">
        <v>450</v>
      </c>
      <c r="B656" s="61"/>
      <c r="C656" s="61"/>
      <c r="D656" s="61"/>
      <c r="E656" s="310"/>
      <c r="F656" s="310"/>
      <c r="G656" s="310"/>
      <c r="H656" s="61"/>
      <c r="I656" s="61"/>
    </row>
    <row r="657" spans="1:9">
      <c r="B657" s="19" t="s">
        <v>206</v>
      </c>
      <c r="D657"/>
      <c r="E657"/>
      <c r="F657" s="19"/>
      <c r="G657" s="19"/>
      <c r="H657" s="20"/>
      <c r="I657" s="20"/>
    </row>
    <row r="658" spans="1:9" ht="15.6">
      <c r="A658" s="22" t="s">
        <v>913</v>
      </c>
      <c r="B658" s="20"/>
      <c r="C658"/>
      <c r="D658" s="22" t="s">
        <v>0</v>
      </c>
      <c r="E658"/>
      <c r="F658" s="2" t="s">
        <v>451</v>
      </c>
      <c r="G658" s="20"/>
      <c r="H658" s="20"/>
      <c r="I658" s="26"/>
    </row>
    <row r="659" spans="1:9" ht="18.600000000000001" thickBot="1">
      <c r="B659" s="1"/>
      <c r="C659" s="1642" t="s">
        <v>357</v>
      </c>
    </row>
    <row r="660" spans="1:9" ht="12" customHeight="1" thickBot="1">
      <c r="A660" s="503" t="s">
        <v>914</v>
      </c>
      <c r="B660" s="57"/>
      <c r="C660" s="504"/>
      <c r="D660" s="357" t="s">
        <v>179</v>
      </c>
      <c r="E660" s="357"/>
      <c r="F660" s="357"/>
      <c r="G660" s="425" t="s">
        <v>180</v>
      </c>
      <c r="H660" s="505" t="s">
        <v>203</v>
      </c>
      <c r="I660" s="506"/>
    </row>
    <row r="661" spans="1:9" ht="11.25" customHeight="1">
      <c r="A661" s="60"/>
      <c r="B661" s="566" t="s">
        <v>294</v>
      </c>
      <c r="C661" s="507"/>
      <c r="D661" s="508" t="s">
        <v>186</v>
      </c>
      <c r="E661" s="430" t="s">
        <v>56</v>
      </c>
      <c r="F661" s="430" t="s">
        <v>57</v>
      </c>
      <c r="G661" s="427" t="s">
        <v>187</v>
      </c>
      <c r="H661" s="509" t="s">
        <v>37</v>
      </c>
      <c r="I661" s="510" t="s">
        <v>850</v>
      </c>
    </row>
    <row r="662" spans="1:9" ht="15" thickBot="1">
      <c r="A662" s="56"/>
      <c r="B662" s="524" t="s">
        <v>305</v>
      </c>
      <c r="C662" s="476"/>
      <c r="D662" s="511" t="s">
        <v>6</v>
      </c>
      <c r="E662" s="436" t="s">
        <v>7</v>
      </c>
      <c r="F662" s="436" t="s">
        <v>8</v>
      </c>
      <c r="G662" s="512" t="s">
        <v>189</v>
      </c>
      <c r="H662" s="466"/>
      <c r="I662" s="513" t="s">
        <v>205</v>
      </c>
    </row>
    <row r="663" spans="1:9">
      <c r="A663" s="84"/>
      <c r="B663" s="1644" t="s">
        <v>452</v>
      </c>
      <c r="C663" s="1664">
        <v>1</v>
      </c>
      <c r="D663" s="382">
        <v>90</v>
      </c>
      <c r="E663" s="58">
        <v>92</v>
      </c>
      <c r="F663" s="59">
        <v>383</v>
      </c>
      <c r="G663" s="514">
        <v>2720</v>
      </c>
      <c r="H663" s="693" t="s">
        <v>186</v>
      </c>
      <c r="I663" s="1765">
        <f>(D665-D666)*5</f>
        <v>1.7763568394002505E-14</v>
      </c>
    </row>
    <row r="664" spans="1:9" ht="12.75" customHeight="1">
      <c r="A664" s="174"/>
      <c r="B664" s="562" t="s">
        <v>118</v>
      </c>
      <c r="C664" s="507"/>
      <c r="D664" s="973"/>
      <c r="E664" s="383"/>
      <c r="F664" s="383"/>
      <c r="G664" s="581"/>
      <c r="H664" s="694" t="s">
        <v>56</v>
      </c>
      <c r="I664" s="1766">
        <f>(E665-E666)*5</f>
        <v>0</v>
      </c>
    </row>
    <row r="665" spans="1:9" ht="14.25" customHeight="1">
      <c r="A665" s="568" t="s">
        <v>915</v>
      </c>
      <c r="B665" s="518" t="s">
        <v>292</v>
      </c>
      <c r="C665" s="1665">
        <v>0.25</v>
      </c>
      <c r="D665" s="583">
        <f>(D663/100)*25</f>
        <v>22.5</v>
      </c>
      <c r="E665" s="584">
        <f>(E663/100)*25</f>
        <v>23</v>
      </c>
      <c r="F665" s="584">
        <f>(F663/100)*25</f>
        <v>95.75</v>
      </c>
      <c r="G665" s="582">
        <f>(G663/100)*25</f>
        <v>680</v>
      </c>
      <c r="H665" s="694" t="s">
        <v>57</v>
      </c>
      <c r="I665" s="1766">
        <f>(F665-F666)*5</f>
        <v>7.1054273576010019E-14</v>
      </c>
    </row>
    <row r="666" spans="1:9">
      <c r="A666" s="909"/>
      <c r="B666" s="910" t="s">
        <v>251</v>
      </c>
      <c r="C666" s="2228"/>
      <c r="D666" s="2229">
        <f>(D399+D452+D509+D562+D615)/5</f>
        <v>22.499999999999996</v>
      </c>
      <c r="E666" s="902">
        <f>(E399+E452+E509+E562+E615)/5</f>
        <v>23</v>
      </c>
      <c r="F666" s="902">
        <f>(F399+F452+F509+F562+F615)/5</f>
        <v>95.749999999999986</v>
      </c>
      <c r="G666" s="2230">
        <f>(G399+G452+G509+G562+G615)/5</f>
        <v>680</v>
      </c>
      <c r="H666" s="701" t="s">
        <v>849</v>
      </c>
      <c r="I666" s="2457"/>
    </row>
    <row r="667" spans="1:9" ht="14.25" customHeight="1" thickBot="1">
      <c r="A667" s="230"/>
      <c r="B667" s="2237" t="s">
        <v>851</v>
      </c>
      <c r="C667" s="859" t="s">
        <v>40</v>
      </c>
      <c r="D667" s="1633">
        <f>(D666*100/D663)-25</f>
        <v>0</v>
      </c>
      <c r="E667" s="943">
        <f>(E665*100/E690)-25</f>
        <v>0</v>
      </c>
      <c r="F667" s="943">
        <f>(F665*100/F690)-25</f>
        <v>0</v>
      </c>
      <c r="G667" s="1634">
        <f>(G665*100/G690)-25</f>
        <v>0</v>
      </c>
      <c r="H667" s="1550" t="s">
        <v>444</v>
      </c>
      <c r="I667" s="1767">
        <f>(G665-G666)*5</f>
        <v>0</v>
      </c>
    </row>
    <row r="668" spans="1:9" ht="15" thickBot="1"/>
    <row r="669" spans="1:9" ht="12.75" customHeight="1" thickBot="1">
      <c r="A669" s="503" t="s">
        <v>914</v>
      </c>
      <c r="B669" s="57"/>
      <c r="C669" s="504"/>
      <c r="D669" s="357" t="s">
        <v>179</v>
      </c>
      <c r="E669" s="357"/>
      <c r="F669" s="357"/>
      <c r="G669" s="425" t="s">
        <v>180</v>
      </c>
      <c r="H669" s="505" t="s">
        <v>203</v>
      </c>
      <c r="I669" s="506"/>
    </row>
    <row r="670" spans="1:9" ht="10.5" customHeight="1">
      <c r="A670" s="60"/>
      <c r="B670" s="566" t="s">
        <v>295</v>
      </c>
      <c r="C670" s="507"/>
      <c r="D670" s="508" t="s">
        <v>186</v>
      </c>
      <c r="E670" s="430" t="s">
        <v>56</v>
      </c>
      <c r="F670" s="430" t="s">
        <v>57</v>
      </c>
      <c r="G670" s="427" t="s">
        <v>187</v>
      </c>
      <c r="H670" s="509" t="s">
        <v>37</v>
      </c>
      <c r="I670" s="510" t="s">
        <v>850</v>
      </c>
    </row>
    <row r="671" spans="1:9" ht="15" thickBot="1">
      <c r="A671" s="56"/>
      <c r="B671" s="524" t="s">
        <v>305</v>
      </c>
      <c r="C671" s="476"/>
      <c r="D671" s="511" t="s">
        <v>6</v>
      </c>
      <c r="E671" s="436" t="s">
        <v>7</v>
      </c>
      <c r="F671" s="436" t="s">
        <v>8</v>
      </c>
      <c r="G671" s="512" t="s">
        <v>189</v>
      </c>
      <c r="H671" s="466"/>
      <c r="I671" s="513" t="s">
        <v>205</v>
      </c>
    </row>
    <row r="672" spans="1:9">
      <c r="A672" s="84"/>
      <c r="B672" s="1644" t="s">
        <v>452</v>
      </c>
      <c r="C672" s="1664">
        <v>1</v>
      </c>
      <c r="D672" s="382">
        <v>90</v>
      </c>
      <c r="E672" s="58">
        <v>92</v>
      </c>
      <c r="F672" s="59">
        <v>383</v>
      </c>
      <c r="G672" s="514">
        <v>2720</v>
      </c>
      <c r="H672" s="515" t="s">
        <v>186</v>
      </c>
      <c r="I672" s="1765">
        <f>(D674-D675)*5</f>
        <v>-3.0000000000107718E-3</v>
      </c>
    </row>
    <row r="673" spans="1:9" ht="12.75" customHeight="1">
      <c r="A673" s="174"/>
      <c r="B673" s="562" t="s">
        <v>118</v>
      </c>
      <c r="C673" s="507"/>
      <c r="D673" s="580"/>
      <c r="E673" s="383"/>
      <c r="F673" s="383"/>
      <c r="G673" s="581"/>
      <c r="H673" s="517" t="s">
        <v>56</v>
      </c>
      <c r="I673" s="1766">
        <f>(E674-E675)*5</f>
        <v>0</v>
      </c>
    </row>
    <row r="674" spans="1:9" ht="14.25" customHeight="1">
      <c r="A674" s="568" t="s">
        <v>915</v>
      </c>
      <c r="B674" s="518" t="s">
        <v>293</v>
      </c>
      <c r="C674" s="1665">
        <v>0.35</v>
      </c>
      <c r="D674" s="583">
        <f>(D672/100)*35</f>
        <v>31.5</v>
      </c>
      <c r="E674" s="584">
        <f t="shared" ref="E674:F674" si="6">(E672/100)*35</f>
        <v>32.200000000000003</v>
      </c>
      <c r="F674" s="584">
        <f t="shared" si="6"/>
        <v>134.05000000000001</v>
      </c>
      <c r="G674" s="582">
        <f>(G672/100)*35</f>
        <v>952</v>
      </c>
      <c r="H674" s="517" t="s">
        <v>57</v>
      </c>
      <c r="I674" s="1766">
        <f>(F674-F675)*5</f>
        <v>6.9999999993797246E-4</v>
      </c>
    </row>
    <row r="675" spans="1:9">
      <c r="A675" s="909"/>
      <c r="B675" s="910" t="s">
        <v>251</v>
      </c>
      <c r="C675" s="2228"/>
      <c r="D675" s="901">
        <f>(D410+D464+D520+D574+D627)/5</f>
        <v>31.500600000000002</v>
      </c>
      <c r="E675" s="902">
        <f>(E410+E464+E520+E574+E627)/5</f>
        <v>32.200000000000003</v>
      </c>
      <c r="F675" s="902">
        <f>(F410+F464+F520+F574+F627)/5</f>
        <v>134.04986000000002</v>
      </c>
      <c r="G675" s="904">
        <f>(G410+G464+G520+G574+G627)/5</f>
        <v>952</v>
      </c>
      <c r="H675" s="520" t="s">
        <v>849</v>
      </c>
      <c r="I675" s="703"/>
    </row>
    <row r="676" spans="1:9" ht="15" thickBot="1">
      <c r="A676" s="230"/>
      <c r="B676" s="2237" t="s">
        <v>851</v>
      </c>
      <c r="C676" s="859" t="s">
        <v>40</v>
      </c>
      <c r="D676" s="1633">
        <f>(D675*100/D672)-35</f>
        <v>6.6666666667458685E-4</v>
      </c>
      <c r="E676" s="943">
        <f t="shared" ref="E676:G676" si="7">(E675*100/E672)-35</f>
        <v>0</v>
      </c>
      <c r="F676" s="943">
        <f t="shared" si="7"/>
        <v>-3.6553524800808646E-5</v>
      </c>
      <c r="G676" s="1634">
        <f t="shared" si="7"/>
        <v>0</v>
      </c>
      <c r="H676" s="524" t="s">
        <v>444</v>
      </c>
      <c r="I676" s="1767">
        <f>(G674-G675)*5</f>
        <v>0</v>
      </c>
    </row>
    <row r="677" spans="1:9" ht="15" thickBot="1"/>
    <row r="678" spans="1:9" ht="15" thickBot="1">
      <c r="A678" s="503" t="s">
        <v>914</v>
      </c>
      <c r="B678" s="57"/>
      <c r="C678" s="504"/>
      <c r="D678" s="357" t="s">
        <v>179</v>
      </c>
      <c r="E678" s="357"/>
      <c r="F678" s="357"/>
      <c r="G678" s="425" t="s">
        <v>180</v>
      </c>
      <c r="H678" s="505" t="s">
        <v>203</v>
      </c>
      <c r="I678" s="506"/>
    </row>
    <row r="679" spans="1:9" ht="12" customHeight="1">
      <c r="A679" s="60"/>
      <c r="B679" s="566" t="s">
        <v>296</v>
      </c>
      <c r="C679" s="507"/>
      <c r="D679" s="508" t="s">
        <v>186</v>
      </c>
      <c r="E679" s="430" t="s">
        <v>56</v>
      </c>
      <c r="F679" s="430" t="s">
        <v>57</v>
      </c>
      <c r="G679" s="427" t="s">
        <v>187</v>
      </c>
      <c r="H679" s="509" t="s">
        <v>37</v>
      </c>
      <c r="I679" s="510" t="s">
        <v>850</v>
      </c>
    </row>
    <row r="680" spans="1:9" ht="15" thickBot="1">
      <c r="A680" s="56"/>
      <c r="B680" s="524" t="s">
        <v>305</v>
      </c>
      <c r="C680" s="476"/>
      <c r="D680" s="511" t="s">
        <v>6</v>
      </c>
      <c r="E680" s="436" t="s">
        <v>7</v>
      </c>
      <c r="F680" s="436" t="s">
        <v>8</v>
      </c>
      <c r="G680" s="512" t="s">
        <v>189</v>
      </c>
      <c r="H680" s="466"/>
      <c r="I680" s="513" t="s">
        <v>205</v>
      </c>
    </row>
    <row r="681" spans="1:9">
      <c r="A681" s="60"/>
      <c r="B681" s="1644" t="s">
        <v>452</v>
      </c>
      <c r="C681" s="565">
        <v>1</v>
      </c>
      <c r="D681" s="382">
        <v>90</v>
      </c>
      <c r="E681" s="58">
        <v>92</v>
      </c>
      <c r="F681" s="59">
        <v>383</v>
      </c>
      <c r="G681" s="514">
        <v>2720</v>
      </c>
      <c r="H681" s="515" t="s">
        <v>186</v>
      </c>
      <c r="I681" s="1765">
        <f>(D683-D684)*5</f>
        <v>0</v>
      </c>
    </row>
    <row r="682" spans="1:9" ht="12.75" customHeight="1">
      <c r="A682" s="174"/>
      <c r="B682" s="153" t="s">
        <v>118</v>
      </c>
      <c r="C682" s="516"/>
      <c r="D682" s="580"/>
      <c r="E682" s="383"/>
      <c r="F682" s="383"/>
      <c r="G682" s="581"/>
      <c r="H682" s="517" t="s">
        <v>56</v>
      </c>
      <c r="I682" s="1766">
        <f>(E683-E684)*5</f>
        <v>8.8817841970012523E-15</v>
      </c>
    </row>
    <row r="683" spans="1:9" ht="12.75" customHeight="1">
      <c r="A683" s="568" t="s">
        <v>915</v>
      </c>
      <c r="B683" s="518" t="s">
        <v>288</v>
      </c>
      <c r="C683" s="355">
        <v>0.1</v>
      </c>
      <c r="D683" s="583">
        <f>(D681/100)*10</f>
        <v>9</v>
      </c>
      <c r="E683" s="584">
        <f t="shared" ref="E683:G683" si="8">(E681/100)*10</f>
        <v>9.2000000000000011</v>
      </c>
      <c r="F683" s="584">
        <f t="shared" si="8"/>
        <v>38.299999999999997</v>
      </c>
      <c r="G683" s="582">
        <f t="shared" si="8"/>
        <v>272</v>
      </c>
      <c r="H683" s="517" t="s">
        <v>57</v>
      </c>
      <c r="I683" s="1766">
        <f>(F683-F684)*5</f>
        <v>0</v>
      </c>
    </row>
    <row r="684" spans="1:9">
      <c r="A684" s="909"/>
      <c r="B684" s="910" t="s">
        <v>251</v>
      </c>
      <c r="C684" s="911"/>
      <c r="D684" s="901">
        <f>(D417+D472+D527+D581+D635)/5</f>
        <v>9</v>
      </c>
      <c r="E684" s="902">
        <f>(E417+E472+E527+E581+E635)/5</f>
        <v>9.1999999999999993</v>
      </c>
      <c r="F684" s="902">
        <f>(F417+F472+F527+F581+F635)/5</f>
        <v>38.299999999999997</v>
      </c>
      <c r="G684" s="904">
        <f>(G417+G472+G527+G581+G635)/5</f>
        <v>272</v>
      </c>
      <c r="H684" s="520" t="s">
        <v>849</v>
      </c>
      <c r="I684" s="2457"/>
    </row>
    <row r="685" spans="1:9" ht="14.25" customHeight="1" thickBot="1">
      <c r="A685" s="230"/>
      <c r="B685" s="2237" t="s">
        <v>851</v>
      </c>
      <c r="C685" s="859" t="s">
        <v>40</v>
      </c>
      <c r="D685" s="1633">
        <f>(D684*100/D681)-10</f>
        <v>0</v>
      </c>
      <c r="E685" s="943">
        <f t="shared" ref="E685:G685" si="9">(E684*100/E681)-10</f>
        <v>0</v>
      </c>
      <c r="F685" s="943">
        <f t="shared" si="9"/>
        <v>0</v>
      </c>
      <c r="G685" s="1634">
        <f t="shared" si="9"/>
        <v>0</v>
      </c>
      <c r="H685" s="524" t="s">
        <v>444</v>
      </c>
      <c r="I685" s="1767">
        <f>(G683-G684)*5</f>
        <v>0</v>
      </c>
    </row>
    <row r="686" spans="1:9" ht="15" thickBot="1"/>
    <row r="687" spans="1:9" ht="13.5" customHeight="1" thickBot="1">
      <c r="A687" s="503" t="s">
        <v>914</v>
      </c>
      <c r="B687" s="57"/>
      <c r="C687" s="504"/>
      <c r="D687" s="357" t="s">
        <v>179</v>
      </c>
      <c r="E687" s="357"/>
      <c r="F687" s="357"/>
      <c r="G687" s="425" t="s">
        <v>180</v>
      </c>
      <c r="H687" s="505" t="s">
        <v>203</v>
      </c>
      <c r="I687" s="506"/>
    </row>
    <row r="688" spans="1:9">
      <c r="A688" s="60"/>
      <c r="B688" s="566" t="s">
        <v>297</v>
      </c>
      <c r="C688" s="507"/>
      <c r="D688" s="508" t="s">
        <v>186</v>
      </c>
      <c r="E688" s="430" t="s">
        <v>56</v>
      </c>
      <c r="F688" s="430" t="s">
        <v>57</v>
      </c>
      <c r="G688" s="427" t="s">
        <v>187</v>
      </c>
      <c r="H688" s="509" t="s">
        <v>37</v>
      </c>
      <c r="I688" s="510" t="s">
        <v>850</v>
      </c>
    </row>
    <row r="689" spans="1:9" ht="15" thickBot="1">
      <c r="A689" s="56"/>
      <c r="B689" s="524" t="s">
        <v>305</v>
      </c>
      <c r="C689" s="476"/>
      <c r="D689" s="511" t="s">
        <v>6</v>
      </c>
      <c r="E689" s="436" t="s">
        <v>7</v>
      </c>
      <c r="F689" s="436" t="s">
        <v>8</v>
      </c>
      <c r="G689" s="512" t="s">
        <v>189</v>
      </c>
      <c r="H689" s="466"/>
      <c r="I689" s="513" t="s">
        <v>205</v>
      </c>
    </row>
    <row r="690" spans="1:9" ht="14.25" customHeight="1">
      <c r="A690" s="60"/>
      <c r="B690" s="1644" t="s">
        <v>452</v>
      </c>
      <c r="C690" s="565">
        <v>1</v>
      </c>
      <c r="D690" s="382">
        <v>90</v>
      </c>
      <c r="E690" s="58">
        <v>92</v>
      </c>
      <c r="F690" s="59">
        <v>383</v>
      </c>
      <c r="G690" s="514">
        <v>2720</v>
      </c>
      <c r="H690" s="515" t="s">
        <v>186</v>
      </c>
      <c r="I690" s="1765">
        <f>(D692-D693)*5</f>
        <v>-2.9999999999930083E-3</v>
      </c>
    </row>
    <row r="691" spans="1:9" ht="12" customHeight="1">
      <c r="A691" s="174"/>
      <c r="B691" s="153" t="s">
        <v>118</v>
      </c>
      <c r="C691" s="516"/>
      <c r="D691" s="580"/>
      <c r="E691" s="383"/>
      <c r="F691" s="383"/>
      <c r="G691" s="581"/>
      <c r="H691" s="517" t="s">
        <v>56</v>
      </c>
      <c r="I691" s="1766">
        <f>(E692-E693)*5</f>
        <v>0</v>
      </c>
    </row>
    <row r="692" spans="1:9" ht="13.5" customHeight="1">
      <c r="A692" s="568" t="s">
        <v>915</v>
      </c>
      <c r="B692" s="518" t="s">
        <v>208</v>
      </c>
      <c r="C692" s="355">
        <v>0.6</v>
      </c>
      <c r="D692" s="583">
        <f>(D690/100)*60</f>
        <v>54</v>
      </c>
      <c r="E692" s="584">
        <f t="shared" ref="E692:G692" si="10">(E690/100)*60</f>
        <v>55.2</v>
      </c>
      <c r="F692" s="584">
        <f t="shared" si="10"/>
        <v>229.8</v>
      </c>
      <c r="G692" s="582">
        <f t="shared" si="10"/>
        <v>1632</v>
      </c>
      <c r="H692" s="517" t="s">
        <v>57</v>
      </c>
      <c r="I692" s="1766">
        <f>(F692-F693)*5</f>
        <v>7.0000000008008101E-4</v>
      </c>
    </row>
    <row r="693" spans="1:9">
      <c r="A693" s="909"/>
      <c r="B693" s="910" t="s">
        <v>251</v>
      </c>
      <c r="C693" s="911"/>
      <c r="D693" s="901">
        <f>(D422+D477+D532+D586+D640)/5</f>
        <v>54.000599999999999</v>
      </c>
      <c r="E693" s="902">
        <f>(E422+E477+E532+E586+E640)/5</f>
        <v>55.2</v>
      </c>
      <c r="F693" s="902">
        <f>(F422+F477+F532+F586+F640)/5</f>
        <v>229.79986</v>
      </c>
      <c r="G693" s="904">
        <f>(G422+G477+G532+G586+G640)/5</f>
        <v>1632</v>
      </c>
      <c r="H693" s="520" t="s">
        <v>849</v>
      </c>
      <c r="I693" s="703"/>
    </row>
    <row r="694" spans="1:9" ht="13.5" customHeight="1" thickBot="1">
      <c r="A694" s="230"/>
      <c r="B694" s="2237" t="s">
        <v>851</v>
      </c>
      <c r="C694" s="859" t="s">
        <v>40</v>
      </c>
      <c r="D694" s="1633">
        <f>(D693*100/D690)-60</f>
        <v>6.6666666666037599E-4</v>
      </c>
      <c r="E694" s="943">
        <f t="shared" ref="E694:G694" si="11">(E693*100/E690)-60</f>
        <v>0</v>
      </c>
      <c r="F694" s="943">
        <f t="shared" si="11"/>
        <v>-3.6553524800808646E-5</v>
      </c>
      <c r="G694" s="1634">
        <f t="shared" si="11"/>
        <v>0</v>
      </c>
      <c r="H694" s="524" t="s">
        <v>444</v>
      </c>
      <c r="I694" s="1767">
        <f>(G692-G693)*5</f>
        <v>0</v>
      </c>
    </row>
    <row r="695" spans="1:9" ht="15" thickBot="1">
      <c r="A695" s="31"/>
      <c r="B695" s="31"/>
      <c r="C695" s="771"/>
    </row>
    <row r="696" spans="1:9" ht="12" customHeight="1" thickBot="1">
      <c r="A696" s="503" t="s">
        <v>914</v>
      </c>
      <c r="B696" s="57"/>
      <c r="C696" s="504"/>
      <c r="D696" s="357" t="s">
        <v>179</v>
      </c>
      <c r="E696" s="357"/>
      <c r="F696" s="357"/>
      <c r="G696" s="425" t="s">
        <v>180</v>
      </c>
      <c r="H696" s="505" t="s">
        <v>203</v>
      </c>
      <c r="I696" s="506"/>
    </row>
    <row r="697" spans="1:9">
      <c r="A697" s="60"/>
      <c r="B697" s="566" t="s">
        <v>298</v>
      </c>
      <c r="C697" s="507"/>
      <c r="D697" s="508" t="s">
        <v>186</v>
      </c>
      <c r="E697" s="430" t="s">
        <v>56</v>
      </c>
      <c r="F697" s="430" t="s">
        <v>57</v>
      </c>
      <c r="G697" s="427" t="s">
        <v>187</v>
      </c>
      <c r="H697" s="509" t="s">
        <v>37</v>
      </c>
      <c r="I697" s="510" t="s">
        <v>850</v>
      </c>
    </row>
    <row r="698" spans="1:9" ht="15" thickBot="1">
      <c r="A698" s="56"/>
      <c r="B698" s="524" t="s">
        <v>305</v>
      </c>
      <c r="C698" s="476"/>
      <c r="D698" s="511" t="s">
        <v>6</v>
      </c>
      <c r="E698" s="436" t="s">
        <v>7</v>
      </c>
      <c r="F698" s="436" t="s">
        <v>8</v>
      </c>
      <c r="G698" s="512" t="s">
        <v>189</v>
      </c>
      <c r="H698" s="466"/>
      <c r="I698" s="513" t="s">
        <v>205</v>
      </c>
    </row>
    <row r="699" spans="1:9">
      <c r="A699" s="60"/>
      <c r="B699" s="1644" t="s">
        <v>452</v>
      </c>
      <c r="C699" s="565">
        <v>1</v>
      </c>
      <c r="D699" s="382">
        <v>90</v>
      </c>
      <c r="E699" s="58">
        <v>92</v>
      </c>
      <c r="F699" s="59">
        <v>383</v>
      </c>
      <c r="G699" s="514">
        <v>2720</v>
      </c>
      <c r="H699" s="515" t="s">
        <v>186</v>
      </c>
      <c r="I699" s="1765">
        <f>(D701-D702)*5</f>
        <v>-3.0000000000285354E-3</v>
      </c>
    </row>
    <row r="700" spans="1:9" ht="10.5" customHeight="1">
      <c r="A700" s="174"/>
      <c r="B700" s="153" t="s">
        <v>118</v>
      </c>
      <c r="C700" s="516"/>
      <c r="D700" s="580"/>
      <c r="E700" s="383"/>
      <c r="F700" s="383"/>
      <c r="G700" s="581"/>
      <c r="H700" s="517" t="s">
        <v>56</v>
      </c>
      <c r="I700" s="1766">
        <f>(E701-E702)*5</f>
        <v>0</v>
      </c>
    </row>
    <row r="701" spans="1:9" ht="12.75" customHeight="1">
      <c r="A701" s="568" t="s">
        <v>915</v>
      </c>
      <c r="B701" s="518" t="s">
        <v>289</v>
      </c>
      <c r="C701" s="355">
        <v>0.45</v>
      </c>
      <c r="D701" s="583">
        <f>(D699/100)*45</f>
        <v>40.5</v>
      </c>
      <c r="E701" s="584">
        <f t="shared" ref="E701:G701" si="12">(E699/100)*45</f>
        <v>41.4</v>
      </c>
      <c r="F701" s="584">
        <f t="shared" si="12"/>
        <v>172.35</v>
      </c>
      <c r="G701" s="582">
        <f t="shared" si="12"/>
        <v>1224</v>
      </c>
      <c r="H701" s="517" t="s">
        <v>57</v>
      </c>
      <c r="I701" s="1766">
        <f>(F701-F702)*5</f>
        <v>7.0000000008008101E-4</v>
      </c>
    </row>
    <row r="702" spans="1:9">
      <c r="A702" s="909"/>
      <c r="B702" s="910" t="s">
        <v>251</v>
      </c>
      <c r="C702" s="911"/>
      <c r="D702" s="901">
        <f>(D427+D482+D537+D591+D645)/5</f>
        <v>40.500600000000006</v>
      </c>
      <c r="E702" s="902">
        <f>(E427+E482+E537+E591+E645)/5</f>
        <v>41.4</v>
      </c>
      <c r="F702" s="902">
        <f>(F427+F482+F537+F591+F645)/5</f>
        <v>172.34985999999998</v>
      </c>
      <c r="G702" s="904">
        <f>(G427+G482+G537+G591+G645)/5</f>
        <v>1224</v>
      </c>
      <c r="H702" s="520" t="s">
        <v>849</v>
      </c>
      <c r="I702" s="703"/>
    </row>
    <row r="703" spans="1:9" ht="15" thickBot="1">
      <c r="A703" s="230"/>
      <c r="B703" s="2237" t="s">
        <v>851</v>
      </c>
      <c r="C703" s="859" t="s">
        <v>40</v>
      </c>
      <c r="D703" s="1633">
        <f>(D702*100/D699)-45</f>
        <v>6.6666666667458685E-4</v>
      </c>
      <c r="E703" s="943">
        <f t="shared" ref="E703:G703" si="13">(E702*100/E699)-45</f>
        <v>0</v>
      </c>
      <c r="F703" s="943">
        <f t="shared" si="13"/>
        <v>-3.65535248150195E-5</v>
      </c>
      <c r="G703" s="1634">
        <f t="shared" si="13"/>
        <v>0</v>
      </c>
      <c r="H703" s="524" t="s">
        <v>444</v>
      </c>
      <c r="I703" s="1767">
        <f>(G701-G702)*5</f>
        <v>0</v>
      </c>
    </row>
    <row r="704" spans="1:9" ht="15" thickBot="1"/>
    <row r="705" spans="1:9" ht="13.5" customHeight="1" thickBot="1">
      <c r="A705" s="503" t="s">
        <v>914</v>
      </c>
      <c r="B705" s="57"/>
      <c r="C705" s="702" t="s">
        <v>300</v>
      </c>
      <c r="D705" s="357" t="s">
        <v>179</v>
      </c>
      <c r="E705" s="357"/>
      <c r="F705" s="357"/>
      <c r="G705" s="425" t="s">
        <v>180</v>
      </c>
      <c r="H705" s="505" t="s">
        <v>203</v>
      </c>
      <c r="I705" s="506"/>
    </row>
    <row r="706" spans="1:9" ht="12.75" customHeight="1">
      <c r="A706" s="613" t="s">
        <v>252</v>
      </c>
      <c r="B706" s="9"/>
      <c r="C706" s="507"/>
      <c r="D706" s="508" t="s">
        <v>186</v>
      </c>
      <c r="E706" s="430" t="s">
        <v>56</v>
      </c>
      <c r="F706" s="430" t="s">
        <v>57</v>
      </c>
      <c r="G706" s="427" t="s">
        <v>187</v>
      </c>
      <c r="H706" s="509" t="s">
        <v>37</v>
      </c>
      <c r="I706" s="510" t="s">
        <v>850</v>
      </c>
    </row>
    <row r="707" spans="1:9" ht="15" thickBot="1">
      <c r="A707" s="56"/>
      <c r="B707" s="524" t="s">
        <v>305</v>
      </c>
      <c r="C707" s="476"/>
      <c r="D707" s="712" t="s">
        <v>6</v>
      </c>
      <c r="E707" s="713" t="s">
        <v>7</v>
      </c>
      <c r="F707" s="713" t="s">
        <v>8</v>
      </c>
      <c r="G707" s="714" t="s">
        <v>189</v>
      </c>
      <c r="H707" s="466"/>
      <c r="I707" s="513" t="s">
        <v>205</v>
      </c>
    </row>
    <row r="708" spans="1:9" ht="14.25" customHeight="1">
      <c r="A708" s="84"/>
      <c r="B708" s="1644" t="s">
        <v>452</v>
      </c>
      <c r="C708" s="691">
        <v>1</v>
      </c>
      <c r="D708" s="382">
        <v>90</v>
      </c>
      <c r="E708" s="58">
        <v>92</v>
      </c>
      <c r="F708" s="59">
        <v>383</v>
      </c>
      <c r="G708" s="514">
        <v>2720</v>
      </c>
      <c r="H708" s="689" t="s">
        <v>186</v>
      </c>
      <c r="I708" s="1765">
        <f>(D710-D711)*5</f>
        <v>-2.9999999999930083E-3</v>
      </c>
    </row>
    <row r="709" spans="1:9">
      <c r="A709" s="174"/>
      <c r="B709" s="562" t="s">
        <v>118</v>
      </c>
      <c r="C709" s="692"/>
      <c r="D709" s="580"/>
      <c r="E709" s="383"/>
      <c r="F709" s="383"/>
      <c r="G709" s="581"/>
      <c r="H709" s="517" t="s">
        <v>56</v>
      </c>
      <c r="I709" s="1766">
        <f>(E710-E711)*5</f>
        <v>0</v>
      </c>
    </row>
    <row r="710" spans="1:9" ht="12" customHeight="1">
      <c r="A710" s="568" t="s">
        <v>915</v>
      </c>
      <c r="B710" s="518" t="s">
        <v>290</v>
      </c>
      <c r="C710" s="355">
        <v>0.7</v>
      </c>
      <c r="D710" s="2231">
        <f>(D708/100)*70</f>
        <v>63</v>
      </c>
      <c r="E710" s="2232">
        <f t="shared" ref="E710:F710" si="14">(E708/100)*70</f>
        <v>64.400000000000006</v>
      </c>
      <c r="F710" s="2232">
        <f t="shared" si="14"/>
        <v>268.10000000000002</v>
      </c>
      <c r="G710" s="2233">
        <f>(G708/100)*70</f>
        <v>1904</v>
      </c>
      <c r="H710" s="517" t="s">
        <v>57</v>
      </c>
      <c r="I710" s="1766">
        <f>(F710-F711)*5</f>
        <v>7.0000000022218956E-4</v>
      </c>
    </row>
    <row r="711" spans="1:9">
      <c r="A711" s="2216"/>
      <c r="B711" s="2217" t="s">
        <v>291</v>
      </c>
      <c r="C711" s="2218"/>
      <c r="D711" s="2234">
        <f>(D432+D486+D542+D596+D650)/5</f>
        <v>63.000599999999999</v>
      </c>
      <c r="E711" s="2235">
        <f>(E432+E486+E542+E596+E650)/5</f>
        <v>64.400000000000006</v>
      </c>
      <c r="F711" s="2235">
        <f>(F432+F486+F542+F596+F650)/5</f>
        <v>268.09985999999998</v>
      </c>
      <c r="G711" s="2236">
        <f>(G432+G486+G542+G596+G650)/5</f>
        <v>1904</v>
      </c>
      <c r="H711" s="520" t="s">
        <v>849</v>
      </c>
      <c r="I711" s="703"/>
    </row>
    <row r="712" spans="1:9" ht="15" thickBot="1">
      <c r="A712" s="230"/>
      <c r="B712" s="2237" t="s">
        <v>851</v>
      </c>
      <c r="C712" s="859" t="s">
        <v>40</v>
      </c>
      <c r="D712" s="1633">
        <f>(D711*100/D708)-70</f>
        <v>6.6666666666037599E-4</v>
      </c>
      <c r="E712" s="943">
        <f t="shared" ref="E712:G712" si="15">(E711*100/E708)-70</f>
        <v>0</v>
      </c>
      <c r="F712" s="943">
        <f t="shared" si="15"/>
        <v>-3.6553524807914073E-5</v>
      </c>
      <c r="G712" s="1634">
        <f t="shared" si="15"/>
        <v>0</v>
      </c>
      <c r="H712" s="524" t="s">
        <v>444</v>
      </c>
      <c r="I712" s="1767">
        <f>(G710-G711)*5</f>
        <v>0</v>
      </c>
    </row>
    <row r="713" spans="1:9">
      <c r="A713" s="9"/>
      <c r="B713" s="2814"/>
      <c r="C713" s="24"/>
      <c r="D713" s="223"/>
      <c r="E713" s="223"/>
      <c r="F713" s="223"/>
      <c r="G713" s="223"/>
      <c r="H713" s="600"/>
      <c r="I713" s="748"/>
    </row>
    <row r="714" spans="1:9">
      <c r="A714" s="9"/>
      <c r="B714" s="2814"/>
      <c r="C714" s="24"/>
      <c r="D714" s="223"/>
      <c r="E714" s="223"/>
      <c r="F714" s="223"/>
      <c r="G714" s="223"/>
      <c r="H714" s="600"/>
      <c r="I714" s="748"/>
    </row>
    <row r="715" spans="1:9" ht="12" customHeight="1">
      <c r="B715" s="711" t="s">
        <v>304</v>
      </c>
      <c r="C715" s="10" t="s">
        <v>209</v>
      </c>
    </row>
    <row r="716" spans="1:9" ht="12.75" customHeight="1">
      <c r="B716" s="176" t="s">
        <v>250</v>
      </c>
    </row>
    <row r="717" spans="1:9">
      <c r="B717" s="1" t="s">
        <v>249</v>
      </c>
      <c r="C717"/>
      <c r="D717"/>
      <c r="E717"/>
      <c r="H717"/>
      <c r="I717"/>
    </row>
    <row r="718" spans="1:9" ht="14.25" customHeight="1">
      <c r="B718" s="19" t="s">
        <v>206</v>
      </c>
      <c r="D718"/>
      <c r="E718"/>
      <c r="F718" s="19"/>
      <c r="G718" s="19"/>
      <c r="H718" s="20"/>
      <c r="I718" s="20"/>
    </row>
    <row r="719" spans="1:9" ht="13.5" customHeight="1" thickBot="1">
      <c r="A719" s="715" t="s">
        <v>916</v>
      </c>
      <c r="D719" s="23" t="s">
        <v>0</v>
      </c>
      <c r="E719"/>
      <c r="F719" s="2" t="s">
        <v>451</v>
      </c>
      <c r="G719" s="20"/>
      <c r="H719" s="20"/>
      <c r="I719" s="26"/>
    </row>
    <row r="720" spans="1:9" ht="13.5" customHeight="1" thickBot="1">
      <c r="A720" s="503" t="s">
        <v>914</v>
      </c>
      <c r="B720" s="57"/>
      <c r="C720" s="504"/>
      <c r="D720" s="357" t="s">
        <v>179</v>
      </c>
      <c r="E720" s="357"/>
      <c r="F720" s="357"/>
      <c r="G720" s="425" t="s">
        <v>180</v>
      </c>
      <c r="H720" s="505" t="s">
        <v>203</v>
      </c>
      <c r="I720" s="506"/>
    </row>
    <row r="721" spans="1:9">
      <c r="A721" s="60"/>
      <c r="B721" s="566" t="s">
        <v>294</v>
      </c>
      <c r="C721" s="507"/>
      <c r="D721" s="508" t="s">
        <v>186</v>
      </c>
      <c r="E721" s="430" t="s">
        <v>56</v>
      </c>
      <c r="F721" s="430" t="s">
        <v>57</v>
      </c>
      <c r="G721" s="427" t="s">
        <v>187</v>
      </c>
      <c r="H721" s="509" t="s">
        <v>37</v>
      </c>
      <c r="I721" s="510" t="s">
        <v>850</v>
      </c>
    </row>
    <row r="722" spans="1:9" ht="16.2" thickBot="1">
      <c r="A722" s="56"/>
      <c r="B722" s="612"/>
      <c r="C722" s="476"/>
      <c r="D722" s="511" t="s">
        <v>6</v>
      </c>
      <c r="E722" s="436" t="s">
        <v>7</v>
      </c>
      <c r="F722" s="436" t="s">
        <v>8</v>
      </c>
      <c r="G722" s="512" t="s">
        <v>189</v>
      </c>
      <c r="H722" s="466"/>
      <c r="I722" s="513" t="s">
        <v>205</v>
      </c>
    </row>
    <row r="723" spans="1:9">
      <c r="A723" s="60"/>
      <c r="B723" s="1644" t="s">
        <v>452</v>
      </c>
      <c r="C723" s="565">
        <v>1</v>
      </c>
      <c r="D723" s="382">
        <v>90</v>
      </c>
      <c r="E723" s="58">
        <v>92</v>
      </c>
      <c r="F723" s="59">
        <v>383</v>
      </c>
      <c r="G723" s="514">
        <v>2720</v>
      </c>
      <c r="H723" s="515" t="s">
        <v>186</v>
      </c>
      <c r="I723" s="1765">
        <f>(D725-D726)*10</f>
        <v>0</v>
      </c>
    </row>
    <row r="724" spans="1:9" ht="13.5" customHeight="1">
      <c r="A724" s="174"/>
      <c r="B724" s="562" t="s">
        <v>118</v>
      </c>
      <c r="C724" s="692"/>
      <c r="D724" s="580"/>
      <c r="E724" s="383"/>
      <c r="F724" s="383"/>
      <c r="G724" s="581"/>
      <c r="H724" s="517" t="s">
        <v>56</v>
      </c>
      <c r="I724" s="1766">
        <f>(E725-E726)*10</f>
        <v>0</v>
      </c>
    </row>
    <row r="725" spans="1:9" ht="14.25" customHeight="1">
      <c r="A725" s="568" t="s">
        <v>915</v>
      </c>
      <c r="B725" s="518" t="s">
        <v>292</v>
      </c>
      <c r="C725" s="355">
        <v>0.25</v>
      </c>
      <c r="D725" s="583">
        <f>(D723/100)*25</f>
        <v>22.5</v>
      </c>
      <c r="E725" s="584">
        <f>(E723/100)*25</f>
        <v>23</v>
      </c>
      <c r="F725" s="584">
        <f>(F723/100)*25</f>
        <v>95.75</v>
      </c>
      <c r="G725" s="582">
        <f>(G723/100)*25</f>
        <v>680</v>
      </c>
      <c r="H725" s="517" t="s">
        <v>57</v>
      </c>
      <c r="I725" s="1766">
        <f>(F725-F726)*10</f>
        <v>0</v>
      </c>
    </row>
    <row r="726" spans="1:9">
      <c r="A726" s="909"/>
      <c r="B726" s="910" t="s">
        <v>146</v>
      </c>
      <c r="C726" s="911"/>
      <c r="D726" s="901">
        <f>(D72+D123+D180+D232+D287+D399+D452+D509+D562+D615)/10</f>
        <v>22.5</v>
      </c>
      <c r="E726" s="902">
        <f>(E72+E123+E180+E232+E287+E399+E452+E509+E562+E615)/10</f>
        <v>23</v>
      </c>
      <c r="F726" s="902">
        <f>(F72+F123+F180+F232+F287+F399+F452+F509+F562+F615)/10</f>
        <v>95.75</v>
      </c>
      <c r="G726" s="904">
        <f>(G72+G123+G180+G232+G287+G399+G452+G509+G562+G615)/10</f>
        <v>680.00000000000011</v>
      </c>
      <c r="H726" s="520" t="s">
        <v>849</v>
      </c>
      <c r="I726" s="703"/>
    </row>
    <row r="727" spans="1:9" ht="12.75" customHeight="1" thickBot="1">
      <c r="A727" s="230"/>
      <c r="B727" s="2237" t="s">
        <v>851</v>
      </c>
      <c r="C727" s="859" t="s">
        <v>40</v>
      </c>
      <c r="D727" s="1633">
        <f>(D726*100/D723)-25</f>
        <v>0</v>
      </c>
      <c r="E727" s="943">
        <f t="shared" ref="E727:G727" si="16">(E726*100/E723)-25</f>
        <v>0</v>
      </c>
      <c r="F727" s="943">
        <f t="shared" si="16"/>
        <v>0</v>
      </c>
      <c r="G727" s="1634">
        <f t="shared" si="16"/>
        <v>0</v>
      </c>
      <c r="H727" s="524" t="s">
        <v>444</v>
      </c>
      <c r="I727" s="1767">
        <f>(G725-G726)*10</f>
        <v>-1.1368683772161603E-12</v>
      </c>
    </row>
    <row r="728" spans="1:9" ht="15" thickBot="1"/>
    <row r="729" spans="1:9" ht="12.75" customHeight="1" thickBot="1">
      <c r="A729" s="503" t="s">
        <v>914</v>
      </c>
      <c r="B729" s="57"/>
      <c r="C729" s="504"/>
      <c r="D729" s="357" t="s">
        <v>179</v>
      </c>
      <c r="E729" s="357"/>
      <c r="F729" s="357"/>
      <c r="G729" s="425" t="s">
        <v>180</v>
      </c>
      <c r="H729" s="505" t="s">
        <v>203</v>
      </c>
      <c r="I729" s="506"/>
    </row>
    <row r="730" spans="1:9">
      <c r="A730" s="60"/>
      <c r="B730" s="566" t="s">
        <v>295</v>
      </c>
      <c r="C730" s="507"/>
      <c r="D730" s="508" t="s">
        <v>186</v>
      </c>
      <c r="E730" s="430" t="s">
        <v>56</v>
      </c>
      <c r="F730" s="430" t="s">
        <v>57</v>
      </c>
      <c r="G730" s="427" t="s">
        <v>187</v>
      </c>
      <c r="H730" s="509" t="s">
        <v>37</v>
      </c>
      <c r="I730" s="510" t="s">
        <v>850</v>
      </c>
    </row>
    <row r="731" spans="1:9" ht="11.25" customHeight="1" thickBot="1">
      <c r="A731" s="56"/>
      <c r="B731" s="612"/>
      <c r="C731" s="476"/>
      <c r="D731" s="511" t="s">
        <v>6</v>
      </c>
      <c r="E731" s="436" t="s">
        <v>7</v>
      </c>
      <c r="F731" s="436" t="s">
        <v>8</v>
      </c>
      <c r="G731" s="512" t="s">
        <v>189</v>
      </c>
      <c r="H731" s="466"/>
      <c r="I731" s="513" t="s">
        <v>205</v>
      </c>
    </row>
    <row r="732" spans="1:9">
      <c r="A732" s="60"/>
      <c r="B732" s="1644" t="s">
        <v>452</v>
      </c>
      <c r="C732" s="565">
        <v>1</v>
      </c>
      <c r="D732" s="382">
        <v>90</v>
      </c>
      <c r="E732" s="58">
        <v>92</v>
      </c>
      <c r="F732" s="59">
        <v>383</v>
      </c>
      <c r="G732" s="514">
        <v>2720</v>
      </c>
      <c r="H732" s="515" t="s">
        <v>186</v>
      </c>
      <c r="I732" s="1765">
        <f>(D734-D735)*10</f>
        <v>-2.9999999999930083E-3</v>
      </c>
    </row>
    <row r="733" spans="1:9" ht="12.75" customHeight="1">
      <c r="A733" s="174"/>
      <c r="B733" s="562" t="s">
        <v>118</v>
      </c>
      <c r="C733" s="692"/>
      <c r="D733" s="580"/>
      <c r="E733" s="383"/>
      <c r="F733" s="383"/>
      <c r="G733" s="581"/>
      <c r="H733" s="517" t="s">
        <v>56</v>
      </c>
      <c r="I733" s="1766">
        <f>(E734-E735)*10</f>
        <v>0</v>
      </c>
    </row>
    <row r="734" spans="1:9" ht="15" customHeight="1">
      <c r="A734" s="568" t="s">
        <v>915</v>
      </c>
      <c r="B734" s="518" t="s">
        <v>293</v>
      </c>
      <c r="C734" s="355">
        <v>0.35</v>
      </c>
      <c r="D734" s="583">
        <f>(D732/100)*35</f>
        <v>31.5</v>
      </c>
      <c r="E734" s="584">
        <f t="shared" ref="E734:F734" si="17">(E732/100)*35</f>
        <v>32.200000000000003</v>
      </c>
      <c r="F734" s="584">
        <f t="shared" si="17"/>
        <v>134.05000000000001</v>
      </c>
      <c r="G734" s="582">
        <f>(G732/100)*35</f>
        <v>952</v>
      </c>
      <c r="H734" s="517" t="s">
        <v>57</v>
      </c>
      <c r="I734" s="1766">
        <f>(F734-F735)*10</f>
        <v>7.0000000022218956E-4</v>
      </c>
    </row>
    <row r="735" spans="1:9">
      <c r="A735" s="909"/>
      <c r="B735" s="910" t="s">
        <v>146</v>
      </c>
      <c r="C735" s="911"/>
      <c r="D735" s="901">
        <f>(D83+D134+D192+D244+D299+D410+D464+D520+D574+D627)/10</f>
        <v>31.500299999999999</v>
      </c>
      <c r="E735" s="902">
        <f>(E83+E134+E192+E244+E299+E410+E464+E520+E574+E627)/10</f>
        <v>32.200000000000003</v>
      </c>
      <c r="F735" s="902">
        <f>(F83+F134+F192+F244+F299+F410+F464+F520+F574+F627)/10</f>
        <v>134.04992999999999</v>
      </c>
      <c r="G735" s="904">
        <f>(G83+G134+G192+G244+G299+G410+G464+G520+G574+G627)/10</f>
        <v>952.00000000000023</v>
      </c>
      <c r="H735" s="520" t="s">
        <v>849</v>
      </c>
      <c r="I735" s="703"/>
    </row>
    <row r="736" spans="1:9" ht="15" thickBot="1">
      <c r="A736" s="230"/>
      <c r="B736" s="2237" t="s">
        <v>851</v>
      </c>
      <c r="C736" s="859" t="s">
        <v>40</v>
      </c>
      <c r="D736" s="1633">
        <f>(D735*100/D732)-35</f>
        <v>3.33333333330188E-4</v>
      </c>
      <c r="E736" s="943">
        <f t="shared" ref="E736:G736" si="18">(E735*100/E732)-35</f>
        <v>0</v>
      </c>
      <c r="F736" s="943">
        <f t="shared" si="18"/>
        <v>-1.8276762403957036E-5</v>
      </c>
      <c r="G736" s="1634">
        <f t="shared" si="18"/>
        <v>0</v>
      </c>
      <c r="H736" s="524" t="s">
        <v>444</v>
      </c>
      <c r="I736" s="1767">
        <f>(G734-G735)*10</f>
        <v>-2.2737367544323206E-12</v>
      </c>
    </row>
    <row r="737" spans="1:9" ht="15" thickBot="1"/>
    <row r="738" spans="1:9" ht="12.75" customHeight="1" thickBot="1">
      <c r="A738" s="503" t="s">
        <v>914</v>
      </c>
      <c r="B738" s="57"/>
      <c r="C738" s="504"/>
      <c r="D738" s="357" t="s">
        <v>179</v>
      </c>
      <c r="E738" s="357"/>
      <c r="F738" s="357"/>
      <c r="G738" s="425" t="s">
        <v>180</v>
      </c>
      <c r="H738" s="505" t="s">
        <v>203</v>
      </c>
      <c r="I738" s="506"/>
    </row>
    <row r="739" spans="1:9">
      <c r="A739" s="60"/>
      <c r="B739" s="566" t="s">
        <v>296</v>
      </c>
      <c r="C739" s="507"/>
      <c r="D739" s="508" t="s">
        <v>186</v>
      </c>
      <c r="E739" s="430" t="s">
        <v>56</v>
      </c>
      <c r="F739" s="430" t="s">
        <v>57</v>
      </c>
      <c r="G739" s="427" t="s">
        <v>187</v>
      </c>
      <c r="H739" s="509" t="s">
        <v>37</v>
      </c>
      <c r="I739" s="510" t="s">
        <v>850</v>
      </c>
    </row>
    <row r="740" spans="1:9" ht="10.5" customHeight="1" thickBot="1">
      <c r="A740" s="56"/>
      <c r="B740" s="612"/>
      <c r="C740" s="476"/>
      <c r="D740" s="511" t="s">
        <v>6</v>
      </c>
      <c r="E740" s="436" t="s">
        <v>7</v>
      </c>
      <c r="F740" s="436" t="s">
        <v>8</v>
      </c>
      <c r="G740" s="512" t="s">
        <v>189</v>
      </c>
      <c r="H740" s="466"/>
      <c r="I740" s="513" t="s">
        <v>205</v>
      </c>
    </row>
    <row r="741" spans="1:9">
      <c r="A741" s="60"/>
      <c r="B741" s="1644" t="s">
        <v>452</v>
      </c>
      <c r="C741" s="565">
        <v>1</v>
      </c>
      <c r="D741" s="382">
        <v>90</v>
      </c>
      <c r="E741" s="58">
        <v>92</v>
      </c>
      <c r="F741" s="59">
        <v>383</v>
      </c>
      <c r="G741" s="514">
        <v>2720</v>
      </c>
      <c r="H741" s="515" t="s">
        <v>186</v>
      </c>
      <c r="I741" s="1765">
        <f>(D743-D744)*10</f>
        <v>0</v>
      </c>
    </row>
    <row r="742" spans="1:9" ht="14.25" customHeight="1">
      <c r="A742" s="174"/>
      <c r="B742" s="562" t="s">
        <v>118</v>
      </c>
      <c r="C742" s="692"/>
      <c r="D742" s="580"/>
      <c r="E742" s="383"/>
      <c r="F742" s="383"/>
      <c r="G742" s="581"/>
      <c r="H742" s="517" t="s">
        <v>56</v>
      </c>
      <c r="I742" s="1766">
        <f>(E743-E744)*10</f>
        <v>1.7763568394002505E-14</v>
      </c>
    </row>
    <row r="743" spans="1:9" ht="15.6">
      <c r="A743" s="568" t="s">
        <v>915</v>
      </c>
      <c r="B743" s="518" t="s">
        <v>288</v>
      </c>
      <c r="C743" s="355">
        <v>0.1</v>
      </c>
      <c r="D743" s="583">
        <f>(D741/100)*10</f>
        <v>9</v>
      </c>
      <c r="E743" s="584">
        <f t="shared" ref="E743:F743" si="19">(E741/100)*10</f>
        <v>9.2000000000000011</v>
      </c>
      <c r="F743" s="584">
        <f t="shared" si="19"/>
        <v>38.299999999999997</v>
      </c>
      <c r="G743" s="582">
        <f>(G741/100)*10</f>
        <v>272</v>
      </c>
      <c r="H743" s="517" t="s">
        <v>57</v>
      </c>
      <c r="I743" s="1766">
        <f>(F743-F744)*10</f>
        <v>-7.1054273576010019E-14</v>
      </c>
    </row>
    <row r="744" spans="1:9">
      <c r="A744" s="909"/>
      <c r="B744" s="910" t="s">
        <v>146</v>
      </c>
      <c r="C744" s="911"/>
      <c r="D744" s="901">
        <f>(D90+D142+D200+D252+D306+D417+D472+D527+D581+D635)/10</f>
        <v>9</v>
      </c>
      <c r="E744" s="902">
        <f>(E90+E142+E200+E252+E306+E417+E472+E527+E581+E635)/10</f>
        <v>9.1999999999999993</v>
      </c>
      <c r="F744" s="902">
        <f>(F90+F142+F200+F252+F306+F417+F472+F527+F581+F635)/10</f>
        <v>38.300000000000004</v>
      </c>
      <c r="G744" s="904">
        <f>(G90+G142+G200+G252+G306+G417+G472+G527+G581+G635)/10</f>
        <v>272.00010000000003</v>
      </c>
      <c r="H744" s="520" t="s">
        <v>849</v>
      </c>
      <c r="I744" s="703"/>
    </row>
    <row r="745" spans="1:9" ht="15" thickBot="1">
      <c r="A745" s="230"/>
      <c r="B745" s="2237" t="s">
        <v>851</v>
      </c>
      <c r="C745" s="859" t="s">
        <v>40</v>
      </c>
      <c r="D745" s="1633">
        <f>(D744*100/D741)-10</f>
        <v>0</v>
      </c>
      <c r="E745" s="943">
        <f t="shared" ref="E745:F745" si="20">(E744*100/E741)-10</f>
        <v>0</v>
      </c>
      <c r="F745" s="943">
        <f t="shared" si="20"/>
        <v>0</v>
      </c>
      <c r="G745" s="1634">
        <f>(G744*100/G741)-10</f>
        <v>3.6764705892977645E-6</v>
      </c>
      <c r="H745" s="524" t="s">
        <v>444</v>
      </c>
      <c r="I745" s="1767">
        <f>(G743-G744)*10</f>
        <v>-1.0000000003174137E-3</v>
      </c>
    </row>
    <row r="746" spans="1:9" ht="15" thickBot="1"/>
    <row r="747" spans="1:9" ht="13.5" customHeight="1" thickBot="1">
      <c r="A747" s="503" t="s">
        <v>914</v>
      </c>
      <c r="B747" s="57"/>
      <c r="C747" s="504"/>
      <c r="D747" s="357" t="s">
        <v>179</v>
      </c>
      <c r="E747" s="357"/>
      <c r="F747" s="357"/>
      <c r="G747" s="425" t="s">
        <v>180</v>
      </c>
      <c r="H747" s="505" t="s">
        <v>203</v>
      </c>
      <c r="I747" s="506"/>
    </row>
    <row r="748" spans="1:9">
      <c r="A748" s="60"/>
      <c r="B748" s="566" t="s">
        <v>297</v>
      </c>
      <c r="C748" s="507"/>
      <c r="D748" s="508" t="s">
        <v>186</v>
      </c>
      <c r="E748" s="430" t="s">
        <v>56</v>
      </c>
      <c r="F748" s="430" t="s">
        <v>57</v>
      </c>
      <c r="G748" s="427" t="s">
        <v>187</v>
      </c>
      <c r="H748" s="509" t="s">
        <v>37</v>
      </c>
      <c r="I748" s="510" t="s">
        <v>850</v>
      </c>
    </row>
    <row r="749" spans="1:9" ht="10.5" customHeight="1" thickBot="1">
      <c r="A749" s="56"/>
      <c r="B749" s="612"/>
      <c r="C749" s="476"/>
      <c r="D749" s="511" t="s">
        <v>6</v>
      </c>
      <c r="E749" s="436" t="s">
        <v>7</v>
      </c>
      <c r="F749" s="436" t="s">
        <v>8</v>
      </c>
      <c r="G749" s="512" t="s">
        <v>189</v>
      </c>
      <c r="H749" s="466"/>
      <c r="I749" s="513" t="s">
        <v>205</v>
      </c>
    </row>
    <row r="750" spans="1:9">
      <c r="A750" s="60"/>
      <c r="B750" s="1644" t="s">
        <v>452</v>
      </c>
      <c r="C750" s="565">
        <v>1</v>
      </c>
      <c r="D750" s="382">
        <v>90</v>
      </c>
      <c r="E750" s="58">
        <v>92</v>
      </c>
      <c r="F750" s="59">
        <v>383</v>
      </c>
      <c r="G750" s="514">
        <v>2720</v>
      </c>
      <c r="H750" s="515" t="s">
        <v>186</v>
      </c>
      <c r="I750" s="1765">
        <f>(D752-D753)*10</f>
        <v>-3.0000000000285354E-3</v>
      </c>
    </row>
    <row r="751" spans="1:9">
      <c r="A751" s="174"/>
      <c r="B751" s="562" t="s">
        <v>118</v>
      </c>
      <c r="C751" s="692"/>
      <c r="D751" s="580"/>
      <c r="E751" s="383"/>
      <c r="F751" s="383"/>
      <c r="G751" s="581"/>
      <c r="H751" s="517" t="s">
        <v>56</v>
      </c>
      <c r="I751" s="1766">
        <f>(E752-E753)*10</f>
        <v>0</v>
      </c>
    </row>
    <row r="752" spans="1:9" ht="13.5" customHeight="1">
      <c r="A752" s="568" t="s">
        <v>915</v>
      </c>
      <c r="B752" s="518" t="s">
        <v>208</v>
      </c>
      <c r="C752" s="355">
        <v>0.6</v>
      </c>
      <c r="D752" s="583">
        <f>(D750/100)*60</f>
        <v>54</v>
      </c>
      <c r="E752" s="584">
        <f t="shared" ref="E752:F752" si="21">(E750/100)*60</f>
        <v>55.2</v>
      </c>
      <c r="F752" s="584">
        <f t="shared" si="21"/>
        <v>229.8</v>
      </c>
      <c r="G752" s="582">
        <f>(G750/100)*60</f>
        <v>1632</v>
      </c>
      <c r="H752" s="517" t="s">
        <v>57</v>
      </c>
      <c r="I752" s="1766">
        <f>(F752-F753)*10</f>
        <v>7.0000000022218956E-4</v>
      </c>
    </row>
    <row r="753" spans="1:9" ht="14.25" customHeight="1">
      <c r="A753" s="909"/>
      <c r="B753" s="910" t="s">
        <v>146</v>
      </c>
      <c r="C753" s="911"/>
      <c r="D753" s="901">
        <f>(D95+D147+D205+D257+D311+D422+D477+D532+D586+D640)/10</f>
        <v>54.000300000000003</v>
      </c>
      <c r="E753" s="902">
        <f>(E95+E147+E205+E257+E311+E422+E477+E532+E586+E640)/10</f>
        <v>55.2</v>
      </c>
      <c r="F753" s="902">
        <f>(F95+F147+F205+F257+F311+F422+F477+F532+F586+F640)/10</f>
        <v>229.79992999999999</v>
      </c>
      <c r="G753" s="904">
        <f>(G95+G147+G205+G257+G311+G422+G477+G532+G586+G640)/10</f>
        <v>1632.0000000000002</v>
      </c>
      <c r="H753" s="520" t="s">
        <v>849</v>
      </c>
      <c r="I753" s="703"/>
    </row>
    <row r="754" spans="1:9" ht="12.75" customHeight="1" thickBot="1">
      <c r="A754" s="230"/>
      <c r="B754" s="858" t="s">
        <v>453</v>
      </c>
      <c r="C754" s="1632"/>
      <c r="D754" s="1633">
        <f>(D753*100/D750)-60</f>
        <v>3.3333333333729342E-4</v>
      </c>
      <c r="E754" s="943">
        <f t="shared" ref="E754:G754" si="22">(E753*100/E750)-60</f>
        <v>0</v>
      </c>
      <c r="F754" s="943">
        <f t="shared" si="22"/>
        <v>-1.8276762403957036E-5</v>
      </c>
      <c r="G754" s="1634">
        <f t="shared" si="22"/>
        <v>0</v>
      </c>
      <c r="H754" s="524" t="s">
        <v>444</v>
      </c>
      <c r="I754" s="1767">
        <f>(G752-G753)*10</f>
        <v>-2.2737367544323206E-12</v>
      </c>
    </row>
    <row r="755" spans="1:9" ht="15" thickBot="1"/>
    <row r="756" spans="1:9" ht="15" thickBot="1">
      <c r="A756" s="503" t="s">
        <v>914</v>
      </c>
      <c r="B756" s="57"/>
      <c r="C756" s="504"/>
      <c r="D756" s="357" t="s">
        <v>179</v>
      </c>
      <c r="E756" s="357"/>
      <c r="F756" s="357"/>
      <c r="G756" s="425" t="s">
        <v>180</v>
      </c>
      <c r="H756" s="505" t="s">
        <v>203</v>
      </c>
      <c r="I756" s="506"/>
    </row>
    <row r="757" spans="1:9">
      <c r="A757" s="60"/>
      <c r="B757" s="566" t="s">
        <v>298</v>
      </c>
      <c r="C757" s="507"/>
      <c r="D757" s="508" t="s">
        <v>186</v>
      </c>
      <c r="E757" s="430" t="s">
        <v>56</v>
      </c>
      <c r="F757" s="430" t="s">
        <v>57</v>
      </c>
      <c r="G757" s="427" t="s">
        <v>187</v>
      </c>
      <c r="H757" s="509" t="s">
        <v>37</v>
      </c>
      <c r="I757" s="510" t="s">
        <v>850</v>
      </c>
    </row>
    <row r="758" spans="1:9" ht="10.5" customHeight="1" thickBot="1">
      <c r="A758" s="56"/>
      <c r="B758" s="612"/>
      <c r="C758" s="476"/>
      <c r="D758" s="511" t="s">
        <v>6</v>
      </c>
      <c r="E758" s="436" t="s">
        <v>7</v>
      </c>
      <c r="F758" s="436" t="s">
        <v>8</v>
      </c>
      <c r="G758" s="512" t="s">
        <v>189</v>
      </c>
      <c r="H758" s="466"/>
      <c r="I758" s="513" t="s">
        <v>205</v>
      </c>
    </row>
    <row r="759" spans="1:9">
      <c r="A759" s="60"/>
      <c r="B759" s="1644" t="s">
        <v>452</v>
      </c>
      <c r="C759" s="565">
        <v>1</v>
      </c>
      <c r="D759" s="382">
        <v>90</v>
      </c>
      <c r="E759" s="58">
        <v>92</v>
      </c>
      <c r="F759" s="59">
        <v>383</v>
      </c>
      <c r="G759" s="514">
        <v>2720</v>
      </c>
      <c r="H759" s="515" t="s">
        <v>186</v>
      </c>
      <c r="I759" s="1765">
        <f>(D761-D762)*10</f>
        <v>-2.9999999999574811E-3</v>
      </c>
    </row>
    <row r="760" spans="1:9" ht="12.75" customHeight="1">
      <c r="A760" s="174"/>
      <c r="B760" s="562" t="s">
        <v>118</v>
      </c>
      <c r="C760" s="692"/>
      <c r="D760" s="580"/>
      <c r="E760" s="383"/>
      <c r="F760" s="383"/>
      <c r="G760" s="581"/>
      <c r="H760" s="517" t="s">
        <v>56</v>
      </c>
      <c r="I760" s="1766">
        <f>(E761-E762)*10</f>
        <v>0</v>
      </c>
    </row>
    <row r="761" spans="1:9" ht="12.75" customHeight="1">
      <c r="A761" s="568" t="s">
        <v>915</v>
      </c>
      <c r="B761" s="518" t="s">
        <v>289</v>
      </c>
      <c r="C761" s="355">
        <v>0.45</v>
      </c>
      <c r="D761" s="583">
        <f>(D759/100)*45</f>
        <v>40.5</v>
      </c>
      <c r="E761" s="584">
        <f t="shared" ref="E761:F761" si="23">(E759/100)*45</f>
        <v>41.4</v>
      </c>
      <c r="F761" s="584">
        <f t="shared" si="23"/>
        <v>172.35</v>
      </c>
      <c r="G761" s="582">
        <f>(G759/100)*45</f>
        <v>1224</v>
      </c>
      <c r="H761" s="517" t="s">
        <v>57</v>
      </c>
      <c r="I761" s="1766">
        <f>(F761-F762)*10</f>
        <v>6.9999999993797246E-4</v>
      </c>
    </row>
    <row r="762" spans="1:9">
      <c r="A762" s="909"/>
      <c r="B762" s="910" t="s">
        <v>146</v>
      </c>
      <c r="C762" s="911"/>
      <c r="D762" s="901">
        <f>(D100+D152+D210+D262+D316+D427+D482+D537+D591+D645)/10</f>
        <v>40.500299999999996</v>
      </c>
      <c r="E762" s="902">
        <f>(E100+E152+E210+E262+E316+E427+E482+E537+E591+E645)/10</f>
        <v>41.4</v>
      </c>
      <c r="F762" s="902">
        <f>(F100+F152+F210+F262+F316+F427+F482+F537+F591+F645)/10</f>
        <v>172.34993</v>
      </c>
      <c r="G762" s="904">
        <f>(G100+G152+G210+G262+G316+G427+G482+G537+G591+G645)/10</f>
        <v>1224.0001</v>
      </c>
      <c r="H762" s="520" t="s">
        <v>849</v>
      </c>
      <c r="I762" s="703"/>
    </row>
    <row r="763" spans="1:9" ht="12.75" customHeight="1" thickBot="1">
      <c r="A763" s="230"/>
      <c r="B763" s="2237" t="s">
        <v>851</v>
      </c>
      <c r="C763" s="859" t="s">
        <v>40</v>
      </c>
      <c r="D763" s="1633">
        <f>(D762*100/D759)-45</f>
        <v>3.33333333330188E-4</v>
      </c>
      <c r="E763" s="943">
        <f t="shared" ref="E763:G763" si="24">(E762*100/E759)-45</f>
        <v>0</v>
      </c>
      <c r="F763" s="943">
        <f t="shared" si="24"/>
        <v>-1.8276762403957036E-5</v>
      </c>
      <c r="G763" s="1634">
        <f t="shared" si="24"/>
        <v>3.676470583968694E-6</v>
      </c>
      <c r="H763" s="524" t="s">
        <v>444</v>
      </c>
      <c r="I763" s="1767">
        <f>(G761-G762)*10</f>
        <v>-9.9999999974897946E-4</v>
      </c>
    </row>
    <row r="764" spans="1:9" ht="13.5" customHeight="1" thickBot="1">
      <c r="A764" s="1651"/>
      <c r="B764" s="1651"/>
    </row>
    <row r="765" spans="1:9" ht="11.25" customHeight="1" thickBot="1">
      <c r="A765" s="503" t="s">
        <v>914</v>
      </c>
      <c r="B765" s="1652"/>
      <c r="C765" s="504"/>
      <c r="D765" s="357" t="s">
        <v>179</v>
      </c>
      <c r="E765" s="357"/>
      <c r="F765" s="357"/>
      <c r="G765" s="425" t="s">
        <v>180</v>
      </c>
      <c r="H765" s="505" t="s">
        <v>203</v>
      </c>
      <c r="I765" s="506"/>
    </row>
    <row r="766" spans="1:9" ht="13.5" customHeight="1">
      <c r="A766" s="613" t="s">
        <v>255</v>
      </c>
      <c r="B766" s="566"/>
      <c r="C766" s="507"/>
      <c r="D766" s="508" t="s">
        <v>186</v>
      </c>
      <c r="E766" s="430" t="s">
        <v>56</v>
      </c>
      <c r="F766" s="430" t="s">
        <v>57</v>
      </c>
      <c r="G766" s="427" t="s">
        <v>187</v>
      </c>
      <c r="H766" s="509" t="s">
        <v>37</v>
      </c>
      <c r="I766" s="510" t="s">
        <v>850</v>
      </c>
    </row>
    <row r="767" spans="1:9" ht="15" thickBot="1">
      <c r="A767" s="56"/>
      <c r="B767" s="567" t="s">
        <v>233</v>
      </c>
      <c r="C767" s="476"/>
      <c r="D767" s="511" t="s">
        <v>6</v>
      </c>
      <c r="E767" s="436" t="s">
        <v>7</v>
      </c>
      <c r="F767" s="436" t="s">
        <v>8</v>
      </c>
      <c r="G767" s="512" t="s">
        <v>189</v>
      </c>
      <c r="H767" s="466"/>
      <c r="I767" s="513" t="s">
        <v>205</v>
      </c>
    </row>
    <row r="768" spans="1:9">
      <c r="A768" s="60"/>
      <c r="B768" s="1644" t="s">
        <v>452</v>
      </c>
      <c r="C768" s="565">
        <v>1</v>
      </c>
      <c r="D768" s="382">
        <v>90</v>
      </c>
      <c r="E768" s="58">
        <v>92</v>
      </c>
      <c r="F768" s="59">
        <v>383</v>
      </c>
      <c r="G768" s="514">
        <v>2720</v>
      </c>
      <c r="H768" s="515" t="s">
        <v>186</v>
      </c>
      <c r="I768" s="1765">
        <f>(D770-D771)*10</f>
        <v>-3.0000000000285354E-3</v>
      </c>
    </row>
    <row r="769" spans="1:9" ht="13.5" customHeight="1">
      <c r="A769" s="174"/>
      <c r="B769" s="562" t="s">
        <v>118</v>
      </c>
      <c r="C769" s="692"/>
      <c r="D769" s="580"/>
      <c r="E769" s="383"/>
      <c r="F769" s="383"/>
      <c r="G769" s="581"/>
      <c r="H769" s="517" t="s">
        <v>56</v>
      </c>
      <c r="I769" s="1766">
        <f>(E770-E771)*10</f>
        <v>0</v>
      </c>
    </row>
    <row r="770" spans="1:9" ht="15.6">
      <c r="A770" s="568" t="s">
        <v>915</v>
      </c>
      <c r="B770" s="518" t="s">
        <v>208</v>
      </c>
      <c r="C770" s="355">
        <v>0.7</v>
      </c>
      <c r="D770" s="2231">
        <f>(D768/100)*70</f>
        <v>63</v>
      </c>
      <c r="E770" s="2232">
        <f t="shared" ref="E770:F770" si="25">(E768/100)*70</f>
        <v>64.400000000000006</v>
      </c>
      <c r="F770" s="2232">
        <f t="shared" si="25"/>
        <v>268.10000000000002</v>
      </c>
      <c r="G770" s="2233">
        <f>(G768/100)*70</f>
        <v>1904</v>
      </c>
      <c r="H770" s="517" t="s">
        <v>57</v>
      </c>
      <c r="I770" s="1766">
        <f>(F770-F771)*10</f>
        <v>7.0000000050640665E-4</v>
      </c>
    </row>
    <row r="771" spans="1:9" ht="12.75" customHeight="1">
      <c r="A771" s="2216"/>
      <c r="B771" s="2217" t="s">
        <v>146</v>
      </c>
      <c r="C771" s="2218"/>
      <c r="D771" s="2234">
        <f>(D105+D157+D215+D267+D321+D432+D486+D542+D596+D650)/10</f>
        <v>63.000300000000003</v>
      </c>
      <c r="E771" s="2235">
        <f>(E105+E157+E215+E267+E321+E432+E486+E542+E596+E650)/10</f>
        <v>64.400000000000006</v>
      </c>
      <c r="F771" s="2235">
        <f>(F105+F157+F215+F267+F321+F432+F486+F542+F596+F650)/10</f>
        <v>268.09992999999997</v>
      </c>
      <c r="G771" s="2236">
        <f>(G105+G157+G215+G267+G321+G432+G486+G542+G596+G650)/10</f>
        <v>1904.0001</v>
      </c>
      <c r="H771" s="520" t="s">
        <v>849</v>
      </c>
      <c r="I771" s="703"/>
    </row>
    <row r="772" spans="1:9" ht="15" thickBot="1">
      <c r="A772" s="230"/>
      <c r="B772" s="2237" t="s">
        <v>851</v>
      </c>
      <c r="C772" s="859" t="s">
        <v>40</v>
      </c>
      <c r="D772" s="1633">
        <f>(D771*100/D768)-70</f>
        <v>3.3333333334439885E-4</v>
      </c>
      <c r="E772" s="943">
        <f t="shared" ref="E772:G772" si="26">(E771*100/E768)-70</f>
        <v>0</v>
      </c>
      <c r="F772" s="943">
        <f t="shared" si="26"/>
        <v>-1.8276762403957036E-5</v>
      </c>
      <c r="G772" s="1634">
        <f t="shared" si="26"/>
        <v>3.6764705981795487E-6</v>
      </c>
      <c r="H772" s="524" t="s">
        <v>444</v>
      </c>
      <c r="I772" s="1767">
        <f>(G770-G771)*10</f>
        <v>-9.9999999974897946E-4</v>
      </c>
    </row>
    <row r="773" spans="1:9">
      <c r="C773" s="592"/>
      <c r="D773" s="592"/>
      <c r="E773" s="592"/>
      <c r="F773" s="592"/>
      <c r="G773" s="592"/>
      <c r="H773" s="592"/>
    </row>
    <row r="774" spans="1:9">
      <c r="C774" s="592"/>
      <c r="D774" s="721"/>
      <c r="E774" s="721"/>
      <c r="F774" s="721"/>
      <c r="G774" s="721"/>
      <c r="H774" s="121"/>
      <c r="I774" s="5"/>
    </row>
    <row r="775" spans="1:9">
      <c r="C775" s="592"/>
      <c r="D775" s="592"/>
      <c r="E775" s="592"/>
      <c r="F775" s="592"/>
      <c r="G775" s="592"/>
      <c r="H775" s="592"/>
    </row>
    <row r="776" spans="1:9">
      <c r="C776" s="592"/>
      <c r="D776" s="592"/>
      <c r="E776" s="592"/>
      <c r="F776" s="592"/>
      <c r="G776" s="592"/>
      <c r="H776" s="592"/>
    </row>
    <row r="778" spans="1:9">
      <c r="A778" s="2" t="s">
        <v>110</v>
      </c>
      <c r="C778"/>
      <c r="D778"/>
      <c r="E778"/>
      <c r="F778"/>
      <c r="G778" t="s">
        <v>111</v>
      </c>
    </row>
    <row r="780" spans="1:9">
      <c r="B780" t="s">
        <v>15</v>
      </c>
      <c r="C780"/>
      <c r="D780" s="6"/>
      <c r="E780"/>
      <c r="F780"/>
      <c r="G780"/>
    </row>
    <row r="781" spans="1:9">
      <c r="A781" s="62">
        <v>1</v>
      </c>
      <c r="B781" s="61" t="s">
        <v>16</v>
      </c>
      <c r="C781" s="61"/>
      <c r="D781" s="65"/>
      <c r="E781" s="61" t="s">
        <v>17</v>
      </c>
      <c r="F781" s="61"/>
      <c r="G781" s="61"/>
    </row>
    <row r="782" spans="1:9">
      <c r="A782" s="62"/>
      <c r="B782" s="61" t="s">
        <v>18</v>
      </c>
      <c r="C782" s="61"/>
      <c r="D782" s="65"/>
      <c r="E782" s="61"/>
      <c r="F782" s="64"/>
      <c r="G782" s="61"/>
    </row>
    <row r="783" spans="1:9">
      <c r="A783">
        <v>2</v>
      </c>
      <c r="B783" s="564" t="s">
        <v>828</v>
      </c>
      <c r="C783" s="61"/>
      <c r="D783" s="65"/>
      <c r="E783" s="61"/>
      <c r="F783" s="61"/>
      <c r="G783" s="61"/>
    </row>
    <row r="784" spans="1:9">
      <c r="B784" s="564" t="s">
        <v>829</v>
      </c>
      <c r="C784" s="61"/>
      <c r="D784" s="65"/>
      <c r="E784" s="61"/>
      <c r="F784" s="64"/>
      <c r="G784" s="61"/>
    </row>
    <row r="785" spans="1:9">
      <c r="A785">
        <v>3</v>
      </c>
      <c r="B785" s="564" t="s">
        <v>455</v>
      </c>
      <c r="C785" s="564"/>
      <c r="D785" s="564"/>
      <c r="E785" s="564"/>
      <c r="F785" s="564"/>
      <c r="G785" s="564"/>
      <c r="I785" s="564"/>
    </row>
    <row r="786" spans="1:9">
      <c r="B786" s="564" t="s">
        <v>456</v>
      </c>
      <c r="C786" s="564"/>
      <c r="D786" s="564"/>
      <c r="E786" s="564"/>
      <c r="F786" s="564"/>
      <c r="G786" s="564"/>
      <c r="H786" s="564"/>
      <c r="I786" s="2"/>
    </row>
    <row r="787" spans="1:9">
      <c r="B787" s="564" t="s">
        <v>457</v>
      </c>
      <c r="C787" s="564"/>
      <c r="D787" s="564"/>
      <c r="E787" s="564"/>
      <c r="F787" s="564"/>
      <c r="G787" s="564"/>
      <c r="H787" s="564"/>
      <c r="I787" s="564"/>
    </row>
    <row r="788" spans="1:9">
      <c r="A788">
        <v>4</v>
      </c>
      <c r="B788" s="564" t="s">
        <v>458</v>
      </c>
      <c r="C788" s="564"/>
      <c r="D788" s="564"/>
      <c r="E788" s="564"/>
      <c r="F788" s="564"/>
      <c r="G788" s="564"/>
      <c r="H788" s="564"/>
    </row>
    <row r="789" spans="1:9">
      <c r="B789" s="564" t="s">
        <v>459</v>
      </c>
      <c r="C789" s="564"/>
      <c r="D789" s="564"/>
      <c r="E789" s="564"/>
      <c r="F789" s="564"/>
      <c r="G789" s="564"/>
    </row>
    <row r="790" spans="1:9">
      <c r="B790" s="61"/>
      <c r="C790" s="61"/>
      <c r="D790" s="65"/>
      <c r="E790" s="61"/>
      <c r="F790" s="64"/>
      <c r="G790" s="61"/>
    </row>
    <row r="791" spans="1:9">
      <c r="B791" s="61"/>
      <c r="C791" s="61"/>
      <c r="D791" s="65"/>
      <c r="E791" s="61"/>
      <c r="F791" s="61"/>
      <c r="G791" s="61"/>
    </row>
    <row r="792" spans="1:9">
      <c r="B792" s="61"/>
      <c r="C792" s="61"/>
      <c r="D792" s="65"/>
      <c r="E792" s="61"/>
      <c r="F792" s="64"/>
      <c r="G792" s="61"/>
    </row>
  </sheetData>
  <mergeCells count="10">
    <mergeCell ref="A327:I327"/>
    <mergeCell ref="A384:I384"/>
    <mergeCell ref="A438:I438"/>
    <mergeCell ref="A493:I493"/>
    <mergeCell ref="A547:I547"/>
    <mergeCell ref="A57:I57"/>
    <mergeCell ref="A110:I110"/>
    <mergeCell ref="A165:I165"/>
    <mergeCell ref="A219:I219"/>
    <mergeCell ref="A273:I273"/>
  </mergeCells>
  <phoneticPr fontId="49" type="noConversion"/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30"/>
  <sheetViews>
    <sheetView view="pageBreakPreview" topLeftCell="A464" zoomScale="60" zoomScaleNormal="106" workbookViewId="0">
      <selection activeCell="A464" sqref="A1:L1048576"/>
    </sheetView>
  </sheetViews>
  <sheetFormatPr defaultRowHeight="14.4"/>
  <cols>
    <col min="1" max="1" width="6.109375" customWidth="1"/>
    <col min="2" max="2" width="20" style="76" customWidth="1"/>
    <col min="3" max="3" width="6.33203125" customWidth="1"/>
    <col min="4" max="4" width="10.5546875" customWidth="1"/>
    <col min="5" max="5" width="6" customWidth="1"/>
    <col min="6" max="6" width="5.88671875" customWidth="1"/>
    <col min="7" max="7" width="9.88671875" customWidth="1"/>
    <col min="8" max="8" width="6.109375" customWidth="1"/>
    <col min="9" max="9" width="6.33203125" customWidth="1"/>
    <col min="10" max="10" width="9.5546875" customWidth="1"/>
    <col min="11" max="11" width="6.33203125" customWidth="1"/>
    <col min="12" max="12" width="6" customWidth="1"/>
    <col min="13" max="13" width="2" customWidth="1"/>
    <col min="14" max="14" width="13.5546875" customWidth="1"/>
    <col min="15" max="15" width="7.33203125" customWidth="1"/>
    <col min="16" max="16" width="8.109375" customWidth="1"/>
    <col min="17" max="17" width="7" customWidth="1"/>
    <col min="18" max="18" width="10.109375" customWidth="1"/>
    <col min="19" max="19" width="8.109375" customWidth="1"/>
    <col min="20" max="20" width="8" customWidth="1"/>
    <col min="21" max="21" width="9.44140625" customWidth="1"/>
    <col min="22" max="22" width="8.33203125" customWidth="1"/>
    <col min="23" max="23" width="8" customWidth="1"/>
    <col min="24" max="24" width="7.33203125" customWidth="1"/>
    <col min="25" max="25" width="2.33203125" customWidth="1"/>
    <col min="26" max="26" width="12.44140625" customWidth="1"/>
    <col min="27" max="27" width="10.109375" customWidth="1"/>
    <col min="28" max="28" width="9.109375" customWidth="1"/>
    <col min="29" max="29" width="7.44140625" customWidth="1"/>
    <col min="30" max="30" width="9.5546875" customWidth="1"/>
    <col min="31" max="31" width="7.88671875" customWidth="1"/>
    <col min="32" max="32" width="8.44140625" customWidth="1"/>
    <col min="33" max="33" width="6.5546875" customWidth="1"/>
    <col min="34" max="34" width="8.6640625" customWidth="1"/>
    <col min="35" max="35" width="6.33203125" customWidth="1"/>
    <col min="36" max="36" width="8.88671875" customWidth="1"/>
    <col min="37" max="37" width="2" customWidth="1"/>
    <col min="38" max="38" width="13.44140625" customWidth="1"/>
    <col min="39" max="39" width="10.109375" customWidth="1"/>
    <col min="40" max="40" width="12.109375" customWidth="1"/>
    <col min="41" max="41" width="12.44140625" customWidth="1"/>
    <col min="42" max="42" width="10.88671875" customWidth="1"/>
    <col min="43" max="43" width="12.109375" customWidth="1"/>
  </cols>
  <sheetData>
    <row r="1" spans="1:46" ht="12" customHeight="1">
      <c r="AS1" s="9"/>
      <c r="AT1" s="9"/>
    </row>
    <row r="2" spans="1:46" ht="14.25" customHeight="1">
      <c r="B2" s="176" t="s">
        <v>235</v>
      </c>
      <c r="F2" s="2"/>
      <c r="G2" s="2"/>
      <c r="H2" s="2"/>
      <c r="K2" s="2"/>
      <c r="Z2" t="s">
        <v>380</v>
      </c>
    </row>
    <row r="3" spans="1:46">
      <c r="A3" s="2816" t="s">
        <v>550</v>
      </c>
      <c r="B3" s="2816"/>
      <c r="C3" s="2816"/>
      <c r="D3" s="2816"/>
      <c r="E3" s="2816"/>
      <c r="F3" s="2816"/>
      <c r="G3" s="2816"/>
      <c r="H3" s="2816"/>
      <c r="I3" s="2816"/>
      <c r="J3" s="2816"/>
      <c r="K3" s="2816"/>
      <c r="L3" s="2816"/>
      <c r="Z3" s="100" t="s">
        <v>119</v>
      </c>
      <c r="AA3" s="2" t="s">
        <v>910</v>
      </c>
      <c r="AF3" s="133" t="s">
        <v>143</v>
      </c>
      <c r="AH3" s="309" t="s">
        <v>381</v>
      </c>
      <c r="AI3" s="63"/>
      <c r="AS3" s="46"/>
      <c r="AT3" s="619"/>
    </row>
    <row r="4" spans="1:46" ht="13.5" customHeight="1" thickBot="1">
      <c r="A4" s="2" t="s">
        <v>910</v>
      </c>
      <c r="B4" s="2"/>
      <c r="C4" s="79"/>
      <c r="E4" s="133" t="s">
        <v>143</v>
      </c>
      <c r="H4" s="80"/>
      <c r="I4" s="1778" t="s">
        <v>549</v>
      </c>
      <c r="J4" s="561"/>
      <c r="N4" t="s">
        <v>380</v>
      </c>
      <c r="AL4" s="87" t="s">
        <v>390</v>
      </c>
      <c r="AN4" s="9"/>
      <c r="AO4" s="9"/>
      <c r="AP4" s="9"/>
      <c r="AQ4" s="9"/>
      <c r="AS4" s="343"/>
      <c r="AT4" s="343"/>
    </row>
    <row r="5" spans="1:46" ht="13.5" customHeight="1" thickBot="1">
      <c r="A5" s="27" t="s">
        <v>430</v>
      </c>
      <c r="B5" s="81" t="s">
        <v>3</v>
      </c>
      <c r="C5" s="82" t="s">
        <v>4</v>
      </c>
      <c r="D5" s="248" t="s">
        <v>61</v>
      </c>
      <c r="E5" s="67"/>
      <c r="F5" s="67"/>
      <c r="G5" s="67"/>
      <c r="H5" s="67"/>
      <c r="I5" s="67"/>
      <c r="J5" s="67"/>
      <c r="K5" s="67"/>
      <c r="L5" s="53"/>
      <c r="N5" s="100" t="s">
        <v>119</v>
      </c>
      <c r="O5" s="2" t="s">
        <v>910</v>
      </c>
      <c r="T5" s="133" t="s">
        <v>143</v>
      </c>
      <c r="V5" s="309" t="s">
        <v>381</v>
      </c>
      <c r="W5" s="63"/>
      <c r="X5" s="1258"/>
      <c r="Z5" s="1045" t="s">
        <v>307</v>
      </c>
      <c r="AA5" s="1046" t="s">
        <v>382</v>
      </c>
      <c r="AB5" s="1047"/>
      <c r="AC5" s="1046" t="s">
        <v>383</v>
      </c>
      <c r="AD5" s="1047"/>
      <c r="AE5" s="1046" t="s">
        <v>384</v>
      </c>
      <c r="AF5" s="1047"/>
      <c r="AG5" s="1046" t="s">
        <v>388</v>
      </c>
      <c r="AH5" s="1047"/>
      <c r="AI5" s="1093" t="s">
        <v>389</v>
      </c>
      <c r="AJ5" s="1047"/>
      <c r="AO5" s="1045" t="s">
        <v>307</v>
      </c>
      <c r="AP5" s="1120" t="s">
        <v>391</v>
      </c>
      <c r="AQ5" s="1121"/>
      <c r="AS5" s="343"/>
      <c r="AT5" s="343"/>
    </row>
    <row r="6" spans="1:46" ht="13.5" customHeight="1" thickBot="1">
      <c r="A6" s="262" t="s">
        <v>431</v>
      </c>
      <c r="B6" s="9"/>
      <c r="C6" s="263" t="s">
        <v>62</v>
      </c>
      <c r="D6" s="60"/>
      <c r="E6" s="9"/>
      <c r="F6" s="9"/>
      <c r="G6" s="31"/>
      <c r="H6" s="31"/>
      <c r="I6" s="31"/>
      <c r="J6" s="9"/>
      <c r="K6" s="9"/>
      <c r="L6" s="70"/>
      <c r="M6" s="93"/>
      <c r="Z6" s="1324" t="s">
        <v>415</v>
      </c>
      <c r="AA6" s="1048" t="s">
        <v>101</v>
      </c>
      <c r="AB6" s="1050" t="s">
        <v>102</v>
      </c>
      <c r="AC6" s="1094" t="s">
        <v>101</v>
      </c>
      <c r="AD6" s="1095" t="s">
        <v>102</v>
      </c>
      <c r="AE6" s="1094" t="s">
        <v>101</v>
      </c>
      <c r="AF6" s="1095" t="s">
        <v>102</v>
      </c>
      <c r="AG6" s="1048" t="s">
        <v>101</v>
      </c>
      <c r="AH6" s="1049" t="s">
        <v>102</v>
      </c>
      <c r="AI6" s="1096" t="s">
        <v>101</v>
      </c>
      <c r="AJ6" s="1049" t="s">
        <v>102</v>
      </c>
      <c r="AO6" s="56"/>
      <c r="AP6" s="1328" t="s">
        <v>101</v>
      </c>
      <c r="AQ6" s="1329" t="s">
        <v>102</v>
      </c>
      <c r="AS6" s="12"/>
      <c r="AT6" s="12"/>
    </row>
    <row r="7" spans="1:46" ht="15" thickBot="1">
      <c r="A7" s="1716" t="s">
        <v>119</v>
      </c>
      <c r="B7" s="1717"/>
      <c r="C7" s="1718"/>
      <c r="D7" s="574" t="s">
        <v>662</v>
      </c>
      <c r="E7" s="1713"/>
      <c r="F7" s="1712"/>
      <c r="G7" s="1719" t="s">
        <v>120</v>
      </c>
      <c r="H7" s="113"/>
      <c r="I7" s="113"/>
      <c r="J7" s="1502" t="s">
        <v>365</v>
      </c>
      <c r="K7" s="67"/>
      <c r="L7" s="53"/>
      <c r="M7" s="93"/>
      <c r="N7" s="1343" t="s">
        <v>419</v>
      </c>
      <c r="O7" s="187"/>
      <c r="P7" s="187"/>
      <c r="Q7" s="187"/>
      <c r="R7" s="187"/>
      <c r="S7" s="187"/>
      <c r="T7" s="187"/>
      <c r="U7" s="187"/>
      <c r="V7" s="187"/>
      <c r="W7" s="187"/>
      <c r="X7" s="1043"/>
      <c r="Z7" s="1151" t="s">
        <v>69</v>
      </c>
      <c r="AA7" s="1193"/>
      <c r="AB7" s="1225"/>
      <c r="AC7" s="1193"/>
      <c r="AD7" s="1226"/>
      <c r="AE7" s="1193"/>
      <c r="AF7" s="1227"/>
      <c r="AG7" s="1089">
        <f t="shared" ref="AG7:AG15" si="0">AA7+AC7</f>
        <v>0</v>
      </c>
      <c r="AH7" s="1228">
        <f t="shared" ref="AH7:AH15" si="1">AB7+AD7</f>
        <v>0</v>
      </c>
      <c r="AI7" s="1089">
        <f t="shared" ref="AI7:AI16" si="2">AC7+AE7</f>
        <v>0</v>
      </c>
      <c r="AJ7" s="1229">
        <f t="shared" ref="AJ7:AJ15" si="3">AD7+AF7</f>
        <v>0</v>
      </c>
      <c r="AO7" s="1151" t="s">
        <v>69</v>
      </c>
      <c r="AP7" s="1127">
        <f t="shared" ref="AP7:AP15" si="4">AA7+AC7+AE7</f>
        <v>0</v>
      </c>
      <c r="AQ7" s="1140">
        <f t="shared" ref="AQ7:AQ15" si="5">AB7+AD7+AF7</f>
        <v>0</v>
      </c>
      <c r="AS7" s="12"/>
      <c r="AT7" s="12"/>
    </row>
    <row r="8" spans="1:46" ht="15" thickBot="1">
      <c r="A8" s="235"/>
      <c r="B8" s="360" t="s">
        <v>156</v>
      </c>
      <c r="C8" s="113"/>
      <c r="D8" s="1861" t="s">
        <v>661</v>
      </c>
      <c r="E8" s="1714"/>
      <c r="F8" s="1715"/>
      <c r="G8" s="1712" t="s">
        <v>100</v>
      </c>
      <c r="H8" s="734" t="s">
        <v>101</v>
      </c>
      <c r="I8" s="735" t="s">
        <v>102</v>
      </c>
      <c r="J8" s="1484" t="s">
        <v>366</v>
      </c>
      <c r="K8" s="31"/>
      <c r="L8" s="72"/>
      <c r="M8" s="93"/>
      <c r="N8" s="744"/>
      <c r="O8" s="14" t="s">
        <v>420</v>
      </c>
      <c r="P8" s="14"/>
      <c r="Q8" s="14"/>
      <c r="R8" s="14"/>
      <c r="S8" s="14"/>
      <c r="T8" s="14"/>
      <c r="U8" s="14"/>
      <c r="V8" s="14"/>
      <c r="W8" s="14"/>
      <c r="X8" s="1044"/>
      <c r="Z8" s="1151" t="s">
        <v>71</v>
      </c>
      <c r="AA8" s="1729"/>
      <c r="AB8" s="1290"/>
      <c r="AC8" s="1171"/>
      <c r="AD8" s="1231"/>
      <c r="AE8" s="1171"/>
      <c r="AF8" s="1232"/>
      <c r="AG8" s="1090">
        <f t="shared" si="0"/>
        <v>0</v>
      </c>
      <c r="AH8" s="1233">
        <f t="shared" si="1"/>
        <v>0</v>
      </c>
      <c r="AI8" s="1090">
        <f t="shared" si="2"/>
        <v>0</v>
      </c>
      <c r="AJ8" s="1162">
        <f t="shared" si="3"/>
        <v>0</v>
      </c>
      <c r="AO8" s="1151" t="s">
        <v>71</v>
      </c>
      <c r="AP8" s="1106">
        <f t="shared" si="4"/>
        <v>0</v>
      </c>
      <c r="AQ8" s="1131">
        <f t="shared" si="5"/>
        <v>0</v>
      </c>
      <c r="AS8" s="9"/>
      <c r="AT8" s="9"/>
    </row>
    <row r="9" spans="1:46" ht="15.75" customHeight="1" thickBot="1">
      <c r="A9" s="359" t="s">
        <v>436</v>
      </c>
      <c r="B9" s="272" t="s">
        <v>437</v>
      </c>
      <c r="C9" s="258">
        <v>210</v>
      </c>
      <c r="D9" s="372" t="s">
        <v>100</v>
      </c>
      <c r="E9" s="163" t="s">
        <v>101</v>
      </c>
      <c r="F9" s="197" t="s">
        <v>102</v>
      </c>
      <c r="G9" s="130" t="s">
        <v>92</v>
      </c>
      <c r="H9" s="129">
        <v>1</v>
      </c>
      <c r="I9" s="1721">
        <v>1</v>
      </c>
      <c r="J9" s="1366" t="s">
        <v>100</v>
      </c>
      <c r="K9" s="1367" t="s">
        <v>101</v>
      </c>
      <c r="L9" s="1368" t="s">
        <v>102</v>
      </c>
      <c r="M9" s="93"/>
      <c r="Z9" s="1151" t="s">
        <v>72</v>
      </c>
      <c r="AA9" s="1234"/>
      <c r="AB9" s="1290"/>
      <c r="AC9" s="1234"/>
      <c r="AD9" s="1236"/>
      <c r="AE9" s="1234"/>
      <c r="AF9" s="1237"/>
      <c r="AG9" s="1090">
        <f t="shared" si="0"/>
        <v>0</v>
      </c>
      <c r="AH9" s="1233">
        <f t="shared" si="1"/>
        <v>0</v>
      </c>
      <c r="AI9" s="1090">
        <f t="shared" si="2"/>
        <v>0</v>
      </c>
      <c r="AJ9" s="1162">
        <f t="shared" si="3"/>
        <v>0</v>
      </c>
      <c r="AO9" s="1151" t="s">
        <v>72</v>
      </c>
      <c r="AP9" s="1106">
        <f t="shared" si="4"/>
        <v>0</v>
      </c>
      <c r="AQ9" s="1131">
        <f t="shared" si="5"/>
        <v>0</v>
      </c>
      <c r="AS9" s="9"/>
      <c r="AT9" s="9"/>
    </row>
    <row r="10" spans="1:46" ht="13.5" customHeight="1" thickBot="1">
      <c r="A10" s="174"/>
      <c r="B10" s="173" t="s">
        <v>518</v>
      </c>
      <c r="C10" s="14"/>
      <c r="D10" s="132" t="s">
        <v>637</v>
      </c>
      <c r="E10" s="1449">
        <v>31.47</v>
      </c>
      <c r="F10" s="1450">
        <v>31.47</v>
      </c>
      <c r="G10" s="243" t="s">
        <v>81</v>
      </c>
      <c r="H10" s="244">
        <v>66</v>
      </c>
      <c r="I10" s="254">
        <v>66</v>
      </c>
      <c r="J10" s="1499" t="s">
        <v>367</v>
      </c>
      <c r="K10" s="1388">
        <v>31.2</v>
      </c>
      <c r="L10" s="1438">
        <v>30</v>
      </c>
      <c r="M10" s="93"/>
      <c r="Z10" s="1151" t="s">
        <v>73</v>
      </c>
      <c r="AA10" s="1171"/>
      <c r="AB10" s="1235"/>
      <c r="AC10" s="1171"/>
      <c r="AD10" s="1236"/>
      <c r="AE10" s="1171"/>
      <c r="AF10" s="1237"/>
      <c r="AG10" s="1090">
        <f t="shared" si="0"/>
        <v>0</v>
      </c>
      <c r="AH10" s="1233">
        <f t="shared" si="1"/>
        <v>0</v>
      </c>
      <c r="AI10" s="1090">
        <f t="shared" si="2"/>
        <v>0</v>
      </c>
      <c r="AJ10" s="1162">
        <f t="shared" si="3"/>
        <v>0</v>
      </c>
      <c r="AO10" s="1151" t="s">
        <v>73</v>
      </c>
      <c r="AP10" s="1106">
        <f t="shared" si="4"/>
        <v>0</v>
      </c>
      <c r="AQ10" s="1131">
        <f t="shared" si="5"/>
        <v>0</v>
      </c>
      <c r="AS10" s="9"/>
      <c r="AT10" s="9"/>
    </row>
    <row r="11" spans="1:46" ht="13.5" customHeight="1" thickBot="1">
      <c r="A11" s="1399" t="s">
        <v>364</v>
      </c>
      <c r="B11" s="2522" t="s">
        <v>363</v>
      </c>
      <c r="C11" s="2026">
        <v>30</v>
      </c>
      <c r="D11" s="242" t="s">
        <v>80</v>
      </c>
      <c r="E11" s="995">
        <v>170</v>
      </c>
      <c r="F11" s="1372">
        <v>170</v>
      </c>
      <c r="G11" s="189" t="s">
        <v>50</v>
      </c>
      <c r="H11" s="733">
        <v>7</v>
      </c>
      <c r="I11" s="1723">
        <v>7</v>
      </c>
      <c r="J11" s="1710"/>
      <c r="K11" s="1710"/>
      <c r="L11" s="1711"/>
      <c r="M11" s="93"/>
      <c r="N11" s="1045" t="s">
        <v>307</v>
      </c>
      <c r="O11" s="1046" t="s">
        <v>382</v>
      </c>
      <c r="P11" s="1047"/>
      <c r="Q11" s="1046" t="s">
        <v>383</v>
      </c>
      <c r="R11" s="1047"/>
      <c r="S11" s="1046" t="s">
        <v>384</v>
      </c>
      <c r="T11" s="1047"/>
      <c r="U11" s="1046" t="s">
        <v>385</v>
      </c>
      <c r="V11" s="1047"/>
      <c r="W11" s="1046" t="s">
        <v>386</v>
      </c>
      <c r="X11" s="1047"/>
      <c r="Z11" s="1151" t="s">
        <v>75</v>
      </c>
      <c r="AA11" s="1171"/>
      <c r="AB11" s="1230"/>
      <c r="AC11" s="1171"/>
      <c r="AD11" s="1231"/>
      <c r="AE11" s="1171"/>
      <c r="AF11" s="1232"/>
      <c r="AG11" s="1090">
        <f t="shared" si="0"/>
        <v>0</v>
      </c>
      <c r="AH11" s="1233">
        <f t="shared" si="1"/>
        <v>0</v>
      </c>
      <c r="AI11" s="1090">
        <f t="shared" si="2"/>
        <v>0</v>
      </c>
      <c r="AJ11" s="1162">
        <f t="shared" si="3"/>
        <v>0</v>
      </c>
      <c r="AL11" s="1045" t="s">
        <v>307</v>
      </c>
      <c r="AM11" s="1098" t="s">
        <v>391</v>
      </c>
      <c r="AN11" s="1099"/>
      <c r="AO11" s="1151" t="s">
        <v>75</v>
      </c>
      <c r="AP11" s="1106">
        <f t="shared" si="4"/>
        <v>0</v>
      </c>
      <c r="AQ11" s="1131">
        <f t="shared" si="5"/>
        <v>0</v>
      </c>
      <c r="AS11" s="9"/>
      <c r="AT11" s="9"/>
    </row>
    <row r="12" spans="1:46" ht="15" thickBot="1">
      <c r="A12" s="946" t="s">
        <v>368</v>
      </c>
      <c r="B12" s="247" t="s">
        <v>90</v>
      </c>
      <c r="C12" s="723">
        <v>200</v>
      </c>
      <c r="D12" s="1376" t="s">
        <v>50</v>
      </c>
      <c r="E12" s="1377">
        <v>7.6</v>
      </c>
      <c r="F12" s="1378">
        <v>7.6</v>
      </c>
      <c r="G12" s="188" t="s">
        <v>81</v>
      </c>
      <c r="H12" s="227">
        <v>150</v>
      </c>
      <c r="I12" s="229">
        <v>150</v>
      </c>
      <c r="J12" s="1899" t="s">
        <v>602</v>
      </c>
      <c r="K12" s="113"/>
      <c r="L12" s="225"/>
      <c r="M12" s="93"/>
      <c r="N12" s="757"/>
      <c r="O12" s="1048" t="s">
        <v>101</v>
      </c>
      <c r="P12" s="1049" t="s">
        <v>102</v>
      </c>
      <c r="Q12" s="1048" t="s">
        <v>101</v>
      </c>
      <c r="R12" s="1049" t="s">
        <v>102</v>
      </c>
      <c r="S12" s="1048" t="s">
        <v>101</v>
      </c>
      <c r="T12" s="1049" t="s">
        <v>102</v>
      </c>
      <c r="U12" s="1048" t="s">
        <v>101</v>
      </c>
      <c r="V12" s="1049" t="s">
        <v>102</v>
      </c>
      <c r="W12" s="1048" t="s">
        <v>101</v>
      </c>
      <c r="X12" s="1050" t="s">
        <v>102</v>
      </c>
      <c r="Z12" s="1151" t="s">
        <v>76</v>
      </c>
      <c r="AA12" s="1171"/>
      <c r="AB12" s="1238"/>
      <c r="AC12" s="1171"/>
      <c r="AD12" s="1231"/>
      <c r="AE12" s="1171"/>
      <c r="AF12" s="1232"/>
      <c r="AG12" s="1090">
        <f t="shared" si="0"/>
        <v>0</v>
      </c>
      <c r="AH12" s="1233">
        <f t="shared" si="1"/>
        <v>0</v>
      </c>
      <c r="AI12" s="1090">
        <f t="shared" si="2"/>
        <v>0</v>
      </c>
      <c r="AJ12" s="1162">
        <f t="shared" si="3"/>
        <v>0</v>
      </c>
      <c r="AL12" s="757"/>
      <c r="AM12" s="1100" t="s">
        <v>101</v>
      </c>
      <c r="AN12" s="1101" t="s">
        <v>102</v>
      </c>
      <c r="AO12" s="1151" t="s">
        <v>76</v>
      </c>
      <c r="AP12" s="1106">
        <f t="shared" si="4"/>
        <v>0</v>
      </c>
      <c r="AQ12" s="1131">
        <f t="shared" si="5"/>
        <v>0</v>
      </c>
    </row>
    <row r="13" spans="1:46" ht="15" thickBot="1">
      <c r="A13" s="1776" t="s">
        <v>9</v>
      </c>
      <c r="B13" s="1705" t="s">
        <v>488</v>
      </c>
      <c r="C13" s="2027">
        <v>35</v>
      </c>
      <c r="D13" s="189" t="s">
        <v>82</v>
      </c>
      <c r="E13" s="995">
        <v>7</v>
      </c>
      <c r="F13" s="1372">
        <v>7</v>
      </c>
      <c r="G13" s="104"/>
      <c r="H13" s="107"/>
      <c r="I13" s="103"/>
      <c r="J13" s="1720" t="s">
        <v>100</v>
      </c>
      <c r="K13" s="161" t="s">
        <v>101</v>
      </c>
      <c r="L13" s="162" t="s">
        <v>102</v>
      </c>
      <c r="M13" s="93"/>
      <c r="N13" s="1344" t="s">
        <v>134</v>
      </c>
      <c r="O13" s="1065">
        <f>C15</f>
        <v>30</v>
      </c>
      <c r="P13" s="1259">
        <f>C15</f>
        <v>30</v>
      </c>
      <c r="Q13" s="1079">
        <f>C27</f>
        <v>40</v>
      </c>
      <c r="R13" s="1251">
        <f>C27</f>
        <v>40</v>
      </c>
      <c r="S13" s="1079"/>
      <c r="T13" s="1260"/>
      <c r="U13" s="1079">
        <f>O13+Q13</f>
        <v>70</v>
      </c>
      <c r="V13" s="1250">
        <f>P13+R13</f>
        <v>70</v>
      </c>
      <c r="W13" s="1079">
        <f>Q13+S13</f>
        <v>40</v>
      </c>
      <c r="X13" s="1251">
        <f>R13+T13</f>
        <v>40</v>
      </c>
      <c r="Z13" s="1152" t="s">
        <v>417</v>
      </c>
      <c r="AA13" s="1729">
        <f>E10</f>
        <v>31.47</v>
      </c>
      <c r="AB13" s="1290">
        <f>F10</f>
        <v>31.47</v>
      </c>
      <c r="AC13" s="1171"/>
      <c r="AD13" s="1231"/>
      <c r="AE13" s="1171"/>
      <c r="AF13" s="1232"/>
      <c r="AG13" s="1090">
        <f t="shared" si="0"/>
        <v>31.47</v>
      </c>
      <c r="AH13" s="1233">
        <f t="shared" si="1"/>
        <v>31.47</v>
      </c>
      <c r="AI13" s="1090">
        <f t="shared" si="2"/>
        <v>0</v>
      </c>
      <c r="AJ13" s="1162">
        <f t="shared" si="3"/>
        <v>0</v>
      </c>
      <c r="AL13" s="1102" t="s">
        <v>134</v>
      </c>
      <c r="AM13" s="1103">
        <f t="shared" ref="AM13:AM18" si="6">O13+Q13+S13</f>
        <v>70</v>
      </c>
      <c r="AN13" s="1104">
        <f>P13+R13+T13</f>
        <v>70</v>
      </c>
      <c r="AO13" s="1152" t="s">
        <v>417</v>
      </c>
      <c r="AP13" s="1106">
        <f t="shared" si="4"/>
        <v>31.47</v>
      </c>
      <c r="AQ13" s="1131">
        <f t="shared" si="5"/>
        <v>31.47</v>
      </c>
    </row>
    <row r="14" spans="1:46" ht="14.25" customHeight="1" thickBot="1">
      <c r="A14" s="1777" t="s">
        <v>9</v>
      </c>
      <c r="B14" s="247" t="s">
        <v>10</v>
      </c>
      <c r="C14" s="260">
        <v>35</v>
      </c>
      <c r="D14" s="242" t="s">
        <v>565</v>
      </c>
      <c r="E14" s="737">
        <v>0.307</v>
      </c>
      <c r="F14" s="742">
        <v>0.307</v>
      </c>
      <c r="G14" s="1722" t="s">
        <v>505</v>
      </c>
      <c r="H14" s="1411"/>
      <c r="I14" s="1411"/>
      <c r="J14" s="130" t="s">
        <v>311</v>
      </c>
      <c r="K14" s="1821">
        <v>150</v>
      </c>
      <c r="L14" s="1721">
        <v>100</v>
      </c>
      <c r="M14" s="93"/>
      <c r="N14" s="1105" t="s">
        <v>133</v>
      </c>
      <c r="O14" s="1066">
        <f>C14</f>
        <v>35</v>
      </c>
      <c r="P14" s="1261">
        <f>C14</f>
        <v>35</v>
      </c>
      <c r="Q14" s="1066">
        <f>C26</f>
        <v>60</v>
      </c>
      <c r="R14" s="1262">
        <f>C26</f>
        <v>60</v>
      </c>
      <c r="S14" s="1066">
        <f>H39</f>
        <v>30</v>
      </c>
      <c r="T14" s="1261">
        <f>I39</f>
        <v>30</v>
      </c>
      <c r="U14" s="1066">
        <f t="shared" ref="U14:U19" si="7">O14+Q14</f>
        <v>95</v>
      </c>
      <c r="V14" s="1253">
        <f t="shared" ref="V14:V19" si="8">P14+R14</f>
        <v>95</v>
      </c>
      <c r="W14" s="1066">
        <f t="shared" ref="W14:W19" si="9">Q14+S14</f>
        <v>90</v>
      </c>
      <c r="X14" s="1162">
        <f t="shared" ref="X14:X19" si="10">R14+T14</f>
        <v>90</v>
      </c>
      <c r="Z14" s="1325" t="s">
        <v>416</v>
      </c>
      <c r="AA14" s="1178"/>
      <c r="AB14" s="1239"/>
      <c r="AC14" s="1178"/>
      <c r="AD14" s="1240"/>
      <c r="AE14" s="1178"/>
      <c r="AF14" s="1241"/>
      <c r="AG14" s="1091">
        <f t="shared" si="0"/>
        <v>0</v>
      </c>
      <c r="AH14" s="1242">
        <f t="shared" si="1"/>
        <v>0</v>
      </c>
      <c r="AI14" s="1091">
        <f t="shared" si="2"/>
        <v>0</v>
      </c>
      <c r="AJ14" s="1055">
        <f t="shared" si="3"/>
        <v>0</v>
      </c>
      <c r="AL14" s="1105" t="s">
        <v>133</v>
      </c>
      <c r="AM14" s="1106">
        <f t="shared" si="6"/>
        <v>125</v>
      </c>
      <c r="AN14" s="1107">
        <f t="shared" ref="AN14:AN18" si="11">P14+R14+T14</f>
        <v>125</v>
      </c>
      <c r="AO14" s="1325" t="s">
        <v>416</v>
      </c>
      <c r="AP14" s="1115">
        <f t="shared" si="4"/>
        <v>0</v>
      </c>
      <c r="AQ14" s="1135">
        <f t="shared" si="5"/>
        <v>0</v>
      </c>
    </row>
    <row r="15" spans="1:46" ht="15" customHeight="1" thickBot="1">
      <c r="A15" s="1777" t="s">
        <v>9</v>
      </c>
      <c r="B15" s="247" t="s">
        <v>406</v>
      </c>
      <c r="C15" s="260">
        <v>30</v>
      </c>
      <c r="D15" s="188" t="s">
        <v>81</v>
      </c>
      <c r="E15" s="241">
        <v>7.63</v>
      </c>
      <c r="F15" s="1380">
        <v>7.63</v>
      </c>
      <c r="G15" s="1832" t="s">
        <v>100</v>
      </c>
      <c r="H15" s="161" t="s">
        <v>101</v>
      </c>
      <c r="I15" s="162" t="s">
        <v>102</v>
      </c>
      <c r="J15" s="60"/>
      <c r="K15" s="9"/>
      <c r="L15" s="70"/>
      <c r="M15" s="93"/>
      <c r="N15" s="1105" t="s">
        <v>79</v>
      </c>
      <c r="O15" s="1066"/>
      <c r="P15" s="1263"/>
      <c r="Q15" s="1066">
        <f>H34</f>
        <v>4.05</v>
      </c>
      <c r="R15" s="1253">
        <f>I34</f>
        <v>4.05</v>
      </c>
      <c r="S15" s="1066"/>
      <c r="T15" s="1264"/>
      <c r="U15" s="1066">
        <f t="shared" si="7"/>
        <v>4.05</v>
      </c>
      <c r="V15" s="1253">
        <f t="shared" si="8"/>
        <v>4.05</v>
      </c>
      <c r="W15" s="1066">
        <f t="shared" si="9"/>
        <v>4.05</v>
      </c>
      <c r="X15" s="1162">
        <f t="shared" si="10"/>
        <v>4.05</v>
      </c>
      <c r="Z15" s="1153" t="s">
        <v>401</v>
      </c>
      <c r="AA15" s="1243">
        <f t="shared" ref="AA15:AF15" si="12">SUM(AA7:AA14)</f>
        <v>31.47</v>
      </c>
      <c r="AB15" s="1244">
        <f t="shared" si="12"/>
        <v>31.47</v>
      </c>
      <c r="AC15" s="1245">
        <f t="shared" si="12"/>
        <v>0</v>
      </c>
      <c r="AD15" s="1155">
        <f t="shared" si="12"/>
        <v>0</v>
      </c>
      <c r="AE15" s="1243">
        <f t="shared" si="12"/>
        <v>0</v>
      </c>
      <c r="AF15" s="1246">
        <f t="shared" si="12"/>
        <v>0</v>
      </c>
      <c r="AG15" s="1154">
        <f t="shared" si="0"/>
        <v>31.47</v>
      </c>
      <c r="AH15" s="1247">
        <f t="shared" si="1"/>
        <v>31.47</v>
      </c>
      <c r="AI15" s="1154">
        <f t="shared" si="2"/>
        <v>0</v>
      </c>
      <c r="AJ15" s="1248">
        <f t="shared" si="3"/>
        <v>0</v>
      </c>
      <c r="AL15" s="1105" t="s">
        <v>79</v>
      </c>
      <c r="AM15" s="1106">
        <f t="shared" si="6"/>
        <v>4.05</v>
      </c>
      <c r="AN15" s="1107">
        <f t="shared" si="11"/>
        <v>4.05</v>
      </c>
      <c r="AO15" s="1153" t="s">
        <v>401</v>
      </c>
      <c r="AP15" s="1154">
        <f t="shared" si="4"/>
        <v>31.47</v>
      </c>
      <c r="AQ15" s="1155">
        <f t="shared" si="5"/>
        <v>31.47</v>
      </c>
    </row>
    <row r="16" spans="1:46">
      <c r="A16" s="1399" t="s">
        <v>460</v>
      </c>
      <c r="B16" s="247" t="s">
        <v>699</v>
      </c>
      <c r="C16" s="260">
        <v>100</v>
      </c>
      <c r="D16" s="60"/>
      <c r="E16" s="2630"/>
      <c r="F16" s="70"/>
      <c r="G16" s="2646" t="s">
        <v>504</v>
      </c>
      <c r="H16" s="2647">
        <v>25</v>
      </c>
      <c r="I16" s="2648">
        <v>25</v>
      </c>
      <c r="J16" s="60"/>
      <c r="K16" s="9"/>
      <c r="L16" s="70"/>
      <c r="M16" s="93"/>
      <c r="N16" s="1108" t="s">
        <v>392</v>
      </c>
      <c r="O16" s="1067">
        <f t="shared" ref="O16:T16" si="13">AA15</f>
        <v>31.47</v>
      </c>
      <c r="P16" s="1291">
        <f t="shared" si="13"/>
        <v>31.47</v>
      </c>
      <c r="Q16" s="1067">
        <f t="shared" si="13"/>
        <v>0</v>
      </c>
      <c r="R16" s="1265">
        <f t="shared" si="13"/>
        <v>0</v>
      </c>
      <c r="S16" s="1067">
        <f t="shared" si="13"/>
        <v>0</v>
      </c>
      <c r="T16" s="1266">
        <f t="shared" si="13"/>
        <v>0</v>
      </c>
      <c r="U16" s="1067">
        <f t="shared" si="7"/>
        <v>31.47</v>
      </c>
      <c r="V16" s="1110">
        <f t="shared" si="8"/>
        <v>31.47</v>
      </c>
      <c r="W16" s="1067">
        <f t="shared" si="9"/>
        <v>0</v>
      </c>
      <c r="X16" s="1265">
        <f t="shared" si="10"/>
        <v>0</v>
      </c>
      <c r="Z16" s="2272" t="s">
        <v>852</v>
      </c>
      <c r="AA16" s="2268"/>
      <c r="AB16" s="2273"/>
      <c r="AC16" s="2274"/>
      <c r="AD16" s="2275"/>
      <c r="AE16" s="2277"/>
      <c r="AF16" s="2278"/>
      <c r="AG16" s="1092">
        <f>AA16+AC16</f>
        <v>0</v>
      </c>
      <c r="AH16" s="1250">
        <f>AB16+AD16</f>
        <v>0</v>
      </c>
      <c r="AI16" s="1092">
        <f t="shared" si="2"/>
        <v>0</v>
      </c>
      <c r="AJ16" s="1251">
        <f>AD16+AF16</f>
        <v>0</v>
      </c>
      <c r="AL16" s="1108" t="s">
        <v>392</v>
      </c>
      <c r="AM16" s="1109">
        <f t="shared" si="6"/>
        <v>31.47</v>
      </c>
      <c r="AN16" s="1110">
        <f t="shared" si="11"/>
        <v>31.47</v>
      </c>
      <c r="AO16" s="2272" t="s">
        <v>852</v>
      </c>
      <c r="AP16" s="1326"/>
      <c r="AQ16" s="1341"/>
    </row>
    <row r="17" spans="1:49" ht="15" thickBot="1">
      <c r="A17" s="1769" t="s">
        <v>377</v>
      </c>
      <c r="B17" s="41"/>
      <c r="C17" s="1770">
        <f>SUM(C9:C16)</f>
        <v>640</v>
      </c>
      <c r="D17" s="56"/>
      <c r="E17" s="31"/>
      <c r="F17" s="72"/>
      <c r="G17" s="56"/>
      <c r="H17" s="31"/>
      <c r="I17" s="31"/>
      <c r="J17" s="56"/>
      <c r="K17" s="31"/>
      <c r="L17" s="72"/>
      <c r="M17" s="93"/>
      <c r="N17" s="1105" t="s">
        <v>105</v>
      </c>
      <c r="O17" s="1066"/>
      <c r="P17" s="1059"/>
      <c r="Q17" s="1066"/>
      <c r="R17" s="1162"/>
      <c r="S17" s="1066"/>
      <c r="T17" s="1267"/>
      <c r="U17" s="1066">
        <f t="shared" si="7"/>
        <v>0</v>
      </c>
      <c r="V17" s="1253">
        <f t="shared" si="8"/>
        <v>0</v>
      </c>
      <c r="W17" s="1066">
        <f t="shared" si="9"/>
        <v>0</v>
      </c>
      <c r="X17" s="1162">
        <f t="shared" si="10"/>
        <v>0</v>
      </c>
      <c r="Z17" s="1123" t="s">
        <v>414</v>
      </c>
      <c r="AA17" s="895"/>
      <c r="AB17" s="2251"/>
      <c r="AC17" s="1908">
        <f>E21</f>
        <v>73.150000000000006</v>
      </c>
      <c r="AD17" s="1801">
        <f>F21</f>
        <v>47.5</v>
      </c>
      <c r="AE17" s="1090"/>
      <c r="AF17" s="2254"/>
      <c r="AG17" s="1090">
        <f t="shared" ref="AG17:AJ20" si="14">AA17+AC17</f>
        <v>73.150000000000006</v>
      </c>
      <c r="AH17" s="1253">
        <f t="shared" si="14"/>
        <v>47.5</v>
      </c>
      <c r="AI17" s="1090">
        <f t="shared" si="14"/>
        <v>73.150000000000006</v>
      </c>
      <c r="AJ17" s="1162">
        <f t="shared" si="14"/>
        <v>47.5</v>
      </c>
      <c r="AL17" s="1105" t="s">
        <v>105</v>
      </c>
      <c r="AM17" s="1106">
        <f t="shared" si="6"/>
        <v>0</v>
      </c>
      <c r="AN17" s="1107">
        <f t="shared" si="11"/>
        <v>0</v>
      </c>
      <c r="AO17" s="1123" t="s">
        <v>414</v>
      </c>
      <c r="AP17" s="1326">
        <f t="shared" ref="AP17:AP30" si="15">AA17+AC17+AE17</f>
        <v>73.150000000000006</v>
      </c>
      <c r="AQ17" s="1341">
        <f t="shared" ref="AQ17:AQ30" si="16">AB17+AD17+AF17</f>
        <v>47.5</v>
      </c>
    </row>
    <row r="18" spans="1:49" ht="15" thickBot="1">
      <c r="A18" s="361"/>
      <c r="B18" s="169" t="s">
        <v>123</v>
      </c>
      <c r="C18" s="53"/>
      <c r="D18" s="1866" t="s">
        <v>567</v>
      </c>
      <c r="E18" s="1097"/>
      <c r="F18" s="1097"/>
      <c r="G18" s="1796" t="s">
        <v>564</v>
      </c>
      <c r="H18" s="1797"/>
      <c r="I18" s="1798"/>
      <c r="J18" s="1488" t="s">
        <v>558</v>
      </c>
      <c r="K18" s="1458"/>
      <c r="L18" s="1381"/>
      <c r="M18" s="93"/>
      <c r="N18" s="453" t="s">
        <v>45</v>
      </c>
      <c r="O18" s="1066"/>
      <c r="P18" s="1059"/>
      <c r="Q18" s="1606">
        <f>E20+H20</f>
        <v>117.9</v>
      </c>
      <c r="R18" s="1276">
        <f>F20+I20</f>
        <v>88</v>
      </c>
      <c r="S18" s="1066"/>
      <c r="T18" s="1267"/>
      <c r="U18" s="1066">
        <f t="shared" si="7"/>
        <v>117.9</v>
      </c>
      <c r="V18" s="1253">
        <f t="shared" si="8"/>
        <v>88</v>
      </c>
      <c r="W18" s="1066">
        <f t="shared" si="9"/>
        <v>117.9</v>
      </c>
      <c r="X18" s="1162">
        <f t="shared" si="10"/>
        <v>88</v>
      </c>
      <c r="Z18" s="1122" t="s">
        <v>285</v>
      </c>
      <c r="AA18" s="895"/>
      <c r="AB18" s="1594"/>
      <c r="AC18" s="1090"/>
      <c r="AD18" s="1252"/>
      <c r="AE18" s="1090"/>
      <c r="AF18" s="2254"/>
      <c r="AG18" s="1090">
        <f t="shared" si="14"/>
        <v>0</v>
      </c>
      <c r="AH18" s="1253">
        <f t="shared" si="14"/>
        <v>0</v>
      </c>
      <c r="AI18" s="1090">
        <f t="shared" si="14"/>
        <v>0</v>
      </c>
      <c r="AJ18" s="1162">
        <f t="shared" si="14"/>
        <v>0</v>
      </c>
      <c r="AL18" s="453" t="s">
        <v>45</v>
      </c>
      <c r="AM18" s="1106">
        <f t="shared" si="6"/>
        <v>117.9</v>
      </c>
      <c r="AN18" s="1107">
        <f t="shared" si="11"/>
        <v>88</v>
      </c>
      <c r="AO18" s="1122" t="s">
        <v>285</v>
      </c>
      <c r="AP18" s="1326">
        <f t="shared" si="15"/>
        <v>0</v>
      </c>
      <c r="AQ18" s="1341">
        <f t="shared" si="16"/>
        <v>0</v>
      </c>
    </row>
    <row r="19" spans="1:49" ht="14.25" customHeight="1" thickBot="1">
      <c r="A19" s="238" t="s">
        <v>432</v>
      </c>
      <c r="B19" s="272" t="s">
        <v>512</v>
      </c>
      <c r="C19" s="378">
        <v>60</v>
      </c>
      <c r="D19" s="1410" t="s">
        <v>100</v>
      </c>
      <c r="E19" s="1367" t="s">
        <v>101</v>
      </c>
      <c r="F19" s="1470" t="s">
        <v>102</v>
      </c>
      <c r="G19" s="1366" t="s">
        <v>100</v>
      </c>
      <c r="H19" s="1367" t="s">
        <v>101</v>
      </c>
      <c r="I19" s="1368" t="s">
        <v>102</v>
      </c>
      <c r="J19" s="1366" t="s">
        <v>100</v>
      </c>
      <c r="K19" s="1367" t="s">
        <v>101</v>
      </c>
      <c r="L19" s="1368" t="s">
        <v>102</v>
      </c>
      <c r="M19" s="93"/>
      <c r="N19" s="2392" t="s">
        <v>865</v>
      </c>
      <c r="O19" s="1068">
        <f t="shared" ref="O19:T19" si="17">AA30</f>
        <v>0</v>
      </c>
      <c r="P19" s="1268">
        <f t="shared" si="17"/>
        <v>0</v>
      </c>
      <c r="Q19" s="2394">
        <f t="shared" si="17"/>
        <v>279.09000000000003</v>
      </c>
      <c r="R19" s="2395">
        <f t="shared" si="17"/>
        <v>211.99</v>
      </c>
      <c r="S19" s="1068">
        <f t="shared" si="17"/>
        <v>0</v>
      </c>
      <c r="T19" s="1270">
        <f t="shared" si="17"/>
        <v>0</v>
      </c>
      <c r="U19" s="1068">
        <f t="shared" si="7"/>
        <v>279.09000000000003</v>
      </c>
      <c r="V19" s="1112">
        <f t="shared" si="8"/>
        <v>211.99</v>
      </c>
      <c r="W19" s="1068">
        <f t="shared" si="9"/>
        <v>279.09000000000003</v>
      </c>
      <c r="X19" s="1269">
        <f t="shared" si="10"/>
        <v>211.99</v>
      </c>
      <c r="Z19" s="1124" t="s">
        <v>471</v>
      </c>
      <c r="AA19" s="895"/>
      <c r="AB19" s="1595"/>
      <c r="AC19" s="1090"/>
      <c r="AD19" s="1252"/>
      <c r="AE19" s="1091"/>
      <c r="AF19" s="2255"/>
      <c r="AG19" s="1091">
        <f t="shared" si="14"/>
        <v>0</v>
      </c>
      <c r="AH19" s="1255">
        <f t="shared" si="14"/>
        <v>0</v>
      </c>
      <c r="AI19" s="1091">
        <f t="shared" si="14"/>
        <v>0</v>
      </c>
      <c r="AJ19" s="1055">
        <f t="shared" si="14"/>
        <v>0</v>
      </c>
      <c r="AL19" s="2392" t="s">
        <v>865</v>
      </c>
      <c r="AM19" s="1111">
        <f t="shared" ref="AM19:AM47" si="18">O19+Q19+S19</f>
        <v>279.09000000000003</v>
      </c>
      <c r="AN19" s="1112">
        <f t="shared" ref="AN19:AN47" si="19">P19+R19+T19</f>
        <v>211.99</v>
      </c>
      <c r="AO19" s="1124" t="s">
        <v>471</v>
      </c>
      <c r="AP19" s="1326">
        <f t="shared" si="15"/>
        <v>0</v>
      </c>
      <c r="AQ19" s="1341">
        <f t="shared" si="16"/>
        <v>0</v>
      </c>
    </row>
    <row r="20" spans="1:49" ht="15" customHeight="1">
      <c r="A20" s="362"/>
      <c r="B20" s="173" t="s">
        <v>556</v>
      </c>
      <c r="C20" s="70"/>
      <c r="D20" s="987" t="s">
        <v>45</v>
      </c>
      <c r="E20" s="2470">
        <v>53.4</v>
      </c>
      <c r="F20" s="1856">
        <v>40</v>
      </c>
      <c r="G20" s="987" t="s">
        <v>170</v>
      </c>
      <c r="H20" s="1415">
        <v>64.5</v>
      </c>
      <c r="I20" s="1416">
        <v>48</v>
      </c>
      <c r="J20" s="987" t="s">
        <v>232</v>
      </c>
      <c r="K20" s="1415">
        <v>89.194000000000003</v>
      </c>
      <c r="L20" s="1675">
        <v>50</v>
      </c>
      <c r="M20" s="93"/>
      <c r="N20" s="2393" t="s">
        <v>866</v>
      </c>
      <c r="O20" s="1068">
        <f t="shared" ref="O20:T20" si="20">AA37</f>
        <v>0</v>
      </c>
      <c r="P20" s="1268">
        <f t="shared" si="20"/>
        <v>0</v>
      </c>
      <c r="Q20" s="1068">
        <f t="shared" si="20"/>
        <v>66</v>
      </c>
      <c r="R20" s="1269">
        <f t="shared" si="20"/>
        <v>60</v>
      </c>
      <c r="S20" s="1068">
        <f t="shared" si="20"/>
        <v>0</v>
      </c>
      <c r="T20" s="1270">
        <f t="shared" si="20"/>
        <v>0</v>
      </c>
      <c r="U20" s="1068">
        <f t="shared" ref="U20:X21" si="21">O20+Q20</f>
        <v>66</v>
      </c>
      <c r="V20" s="1112">
        <f t="shared" si="21"/>
        <v>60</v>
      </c>
      <c r="W20" s="1068">
        <f t="shared" si="21"/>
        <v>66</v>
      </c>
      <c r="X20" s="1269">
        <f t="shared" si="21"/>
        <v>60</v>
      </c>
      <c r="Z20" s="1124" t="s">
        <v>370</v>
      </c>
      <c r="AA20" s="1087"/>
      <c r="AB20" s="2252"/>
      <c r="AC20" s="1089">
        <f>H25</f>
        <v>37.799999999999997</v>
      </c>
      <c r="AD20" s="1249">
        <f>I25</f>
        <v>28.8</v>
      </c>
      <c r="AE20" s="1090"/>
      <c r="AF20" s="2254"/>
      <c r="AG20" s="1090">
        <f t="shared" si="14"/>
        <v>37.799999999999997</v>
      </c>
      <c r="AH20" s="1253">
        <f t="shared" si="14"/>
        <v>28.8</v>
      </c>
      <c r="AI20" s="1090">
        <f t="shared" si="14"/>
        <v>37.799999999999997</v>
      </c>
      <c r="AJ20" s="1162">
        <f t="shared" si="14"/>
        <v>28.8</v>
      </c>
      <c r="AL20" s="2393" t="s">
        <v>866</v>
      </c>
      <c r="AM20" s="1111">
        <f t="shared" si="18"/>
        <v>66</v>
      </c>
      <c r="AN20" s="1112">
        <f t="shared" si="19"/>
        <v>60</v>
      </c>
      <c r="AO20" s="1124" t="s">
        <v>370</v>
      </c>
      <c r="AP20" s="1326">
        <f t="shared" si="15"/>
        <v>37.799999999999997</v>
      </c>
      <c r="AQ20" s="1341">
        <f t="shared" si="16"/>
        <v>28.8</v>
      </c>
    </row>
    <row r="21" spans="1:49" ht="13.5" customHeight="1">
      <c r="A21" s="238" t="s">
        <v>552</v>
      </c>
      <c r="B21" s="2509" t="s">
        <v>551</v>
      </c>
      <c r="C21" s="368">
        <v>250</v>
      </c>
      <c r="D21" s="242" t="s">
        <v>371</v>
      </c>
      <c r="E21" s="1492">
        <v>73.150000000000006</v>
      </c>
      <c r="F21" s="1493">
        <v>47.5</v>
      </c>
      <c r="G21" s="242" t="s">
        <v>94</v>
      </c>
      <c r="H21" s="241">
        <v>36</v>
      </c>
      <c r="I21" s="990">
        <v>28.8</v>
      </c>
      <c r="J21" s="1530" t="s">
        <v>121</v>
      </c>
      <c r="K21" s="241">
        <v>58.6</v>
      </c>
      <c r="L21" s="1380">
        <v>41.87</v>
      </c>
      <c r="M21" s="93"/>
      <c r="N21" s="1105" t="s">
        <v>70</v>
      </c>
      <c r="O21" s="1069">
        <f t="shared" ref="O21:T21" si="22">AA45</f>
        <v>150</v>
      </c>
      <c r="P21" s="1271">
        <f t="shared" si="22"/>
        <v>100</v>
      </c>
      <c r="Q21" s="1069">
        <f t="shared" si="22"/>
        <v>0</v>
      </c>
      <c r="R21" s="1162">
        <f t="shared" si="22"/>
        <v>0</v>
      </c>
      <c r="S21" s="1069">
        <f t="shared" si="22"/>
        <v>200.2</v>
      </c>
      <c r="T21" s="1267">
        <f t="shared" si="22"/>
        <v>140</v>
      </c>
      <c r="U21" s="1069">
        <f t="shared" si="21"/>
        <v>150</v>
      </c>
      <c r="V21" s="1253">
        <f t="shared" si="21"/>
        <v>100</v>
      </c>
      <c r="W21" s="1069">
        <f t="shared" si="21"/>
        <v>200.2</v>
      </c>
      <c r="X21" s="1162">
        <f t="shared" si="21"/>
        <v>140</v>
      </c>
      <c r="Z21" s="1802" t="s">
        <v>568</v>
      </c>
      <c r="AA21" s="895"/>
      <c r="AB21" s="2251"/>
      <c r="AC21" s="1090">
        <f>E28</f>
        <v>3.25</v>
      </c>
      <c r="AD21" s="1252">
        <f>F28</f>
        <v>2.5</v>
      </c>
      <c r="AE21" s="1090"/>
      <c r="AF21" s="2254"/>
      <c r="AG21" s="1090">
        <f t="shared" ref="AG21:AG22" si="23">AA21+AC21</f>
        <v>3.25</v>
      </c>
      <c r="AH21" s="1253">
        <f t="shared" ref="AH21:AH22" si="24">AB21+AD21</f>
        <v>2.5</v>
      </c>
      <c r="AI21" s="1090">
        <f t="shared" ref="AI21:AI22" si="25">AC21+AE21</f>
        <v>3.25</v>
      </c>
      <c r="AJ21" s="1162">
        <f t="shared" ref="AJ21:AJ22" si="26">AD21+AF21</f>
        <v>2.5</v>
      </c>
      <c r="AL21" s="1105" t="s">
        <v>70</v>
      </c>
      <c r="AM21" s="1130">
        <f t="shared" si="18"/>
        <v>350.2</v>
      </c>
      <c r="AN21" s="1107">
        <f t="shared" si="19"/>
        <v>240</v>
      </c>
      <c r="AO21" s="1802" t="s">
        <v>568</v>
      </c>
      <c r="AP21" s="1326">
        <f t="shared" si="15"/>
        <v>3.25</v>
      </c>
      <c r="AQ21" s="1341">
        <f t="shared" si="16"/>
        <v>2.5</v>
      </c>
    </row>
    <row r="22" spans="1:49">
      <c r="A22" s="174"/>
      <c r="B22" s="2503" t="s">
        <v>555</v>
      </c>
      <c r="C22" s="279"/>
      <c r="D22" s="242" t="s">
        <v>68</v>
      </c>
      <c r="E22" s="241">
        <v>12.5</v>
      </c>
      <c r="F22" s="1380">
        <v>10</v>
      </c>
      <c r="G22" s="2723" t="s">
        <v>989</v>
      </c>
      <c r="I22" s="70"/>
      <c r="J22" s="1530" t="s">
        <v>161</v>
      </c>
      <c r="K22" s="241">
        <v>26.4</v>
      </c>
      <c r="L22" s="1380">
        <v>22</v>
      </c>
      <c r="M22" s="93"/>
      <c r="N22" s="1113" t="s">
        <v>104</v>
      </c>
      <c r="O22" s="1069">
        <f t="shared" ref="O22:T22" si="27">AA49</f>
        <v>0</v>
      </c>
      <c r="P22" s="1059">
        <f t="shared" si="27"/>
        <v>0</v>
      </c>
      <c r="Q22" s="1069">
        <f t="shared" si="27"/>
        <v>0</v>
      </c>
      <c r="R22" s="1253">
        <f t="shared" si="27"/>
        <v>0</v>
      </c>
      <c r="S22" s="1069">
        <f t="shared" si="27"/>
        <v>0</v>
      </c>
      <c r="T22" s="1267">
        <f t="shared" si="27"/>
        <v>0</v>
      </c>
      <c r="U22" s="1066">
        <f t="shared" ref="U22:U44" si="28">O22+Q22</f>
        <v>0</v>
      </c>
      <c r="V22" s="1253">
        <f t="shared" ref="V22:V49" si="29">P22+R22</f>
        <v>0</v>
      </c>
      <c r="W22" s="1066">
        <f t="shared" ref="W22:W47" si="30">Q22+S22</f>
        <v>0</v>
      </c>
      <c r="X22" s="1162">
        <f t="shared" ref="X22:X49" si="31">R22+T22</f>
        <v>0</v>
      </c>
      <c r="Z22" s="1123" t="s">
        <v>569</v>
      </c>
      <c r="AA22" s="895"/>
      <c r="AB22" s="1594"/>
      <c r="AC22" s="1090">
        <f>K30</f>
        <v>1.65</v>
      </c>
      <c r="AD22" s="1252">
        <f>L30</f>
        <v>1.32</v>
      </c>
      <c r="AE22" s="1090"/>
      <c r="AF22" s="2254"/>
      <c r="AG22" s="1090">
        <f t="shared" si="23"/>
        <v>1.65</v>
      </c>
      <c r="AH22" s="1253">
        <f t="shared" si="24"/>
        <v>1.32</v>
      </c>
      <c r="AI22" s="1090">
        <f t="shared" si="25"/>
        <v>1.65</v>
      </c>
      <c r="AJ22" s="1162">
        <f t="shared" si="26"/>
        <v>1.32</v>
      </c>
      <c r="AL22" s="1113" t="s">
        <v>104</v>
      </c>
      <c r="AM22" s="1106">
        <f t="shared" si="18"/>
        <v>0</v>
      </c>
      <c r="AN22" s="1107">
        <f t="shared" si="19"/>
        <v>0</v>
      </c>
      <c r="AO22" s="1123" t="s">
        <v>569</v>
      </c>
      <c r="AP22" s="1326">
        <f t="shared" si="15"/>
        <v>1.65</v>
      </c>
      <c r="AQ22" s="1341">
        <f t="shared" si="16"/>
        <v>1.32</v>
      </c>
    </row>
    <row r="23" spans="1:49" ht="14.25" customHeight="1">
      <c r="A23" s="367" t="s">
        <v>557</v>
      </c>
      <c r="B23" s="935" t="s">
        <v>558</v>
      </c>
      <c r="C23" s="275">
        <v>120</v>
      </c>
      <c r="D23" s="2723" t="s">
        <v>987</v>
      </c>
      <c r="E23" s="9"/>
      <c r="F23" s="70"/>
      <c r="G23" s="242" t="s">
        <v>161</v>
      </c>
      <c r="H23" s="241">
        <v>18</v>
      </c>
      <c r="I23" s="990">
        <v>14.4</v>
      </c>
      <c r="J23" s="2723" t="s">
        <v>986</v>
      </c>
      <c r="L23" s="70"/>
      <c r="M23" s="93"/>
      <c r="N23" s="233" t="s">
        <v>884</v>
      </c>
      <c r="O23" s="1066"/>
      <c r="P23" s="1059"/>
      <c r="Q23" s="1066">
        <f>C25</f>
        <v>200</v>
      </c>
      <c r="R23" s="1162">
        <f>C25</f>
        <v>200</v>
      </c>
      <c r="S23" s="1066"/>
      <c r="T23" s="1267"/>
      <c r="U23" s="1066">
        <f t="shared" si="28"/>
        <v>200</v>
      </c>
      <c r="V23" s="1253">
        <f t="shared" si="29"/>
        <v>200</v>
      </c>
      <c r="W23" s="1066">
        <f t="shared" si="30"/>
        <v>200</v>
      </c>
      <c r="X23" s="1162">
        <f t="shared" si="31"/>
        <v>200</v>
      </c>
      <c r="Z23" s="1124" t="s">
        <v>125</v>
      </c>
      <c r="AA23" s="895"/>
      <c r="AB23" s="1594"/>
      <c r="AC23" s="1090">
        <f>H27</f>
        <v>58.34</v>
      </c>
      <c r="AD23" s="1252">
        <f>I27</f>
        <v>46.67</v>
      </c>
      <c r="AE23" s="1090"/>
      <c r="AF23" s="2254"/>
      <c r="AG23" s="1090">
        <f t="shared" ref="AG23:AJ30" si="32">AA23+AC23</f>
        <v>58.34</v>
      </c>
      <c r="AH23" s="1253">
        <f t="shared" si="32"/>
        <v>46.67</v>
      </c>
      <c r="AI23" s="1090">
        <f t="shared" si="32"/>
        <v>58.34</v>
      </c>
      <c r="AJ23" s="1162">
        <f t="shared" si="32"/>
        <v>46.67</v>
      </c>
      <c r="AL23" s="1105" t="s">
        <v>132</v>
      </c>
      <c r="AM23" s="1106">
        <f t="shared" si="18"/>
        <v>200</v>
      </c>
      <c r="AN23" s="1107">
        <f t="shared" si="19"/>
        <v>200</v>
      </c>
      <c r="AO23" s="1124" t="s">
        <v>125</v>
      </c>
      <c r="AP23" s="1326">
        <f t="shared" si="15"/>
        <v>58.34</v>
      </c>
      <c r="AQ23" s="1341">
        <f t="shared" si="16"/>
        <v>46.67</v>
      </c>
    </row>
    <row r="24" spans="1:49" ht="15" customHeight="1">
      <c r="A24" s="238" t="s">
        <v>672</v>
      </c>
      <c r="B24" s="2474" t="s">
        <v>564</v>
      </c>
      <c r="C24" s="258">
        <v>180</v>
      </c>
      <c r="D24" s="242" t="s">
        <v>161</v>
      </c>
      <c r="E24" s="241">
        <v>12</v>
      </c>
      <c r="F24" s="1380">
        <v>10</v>
      </c>
      <c r="G24" s="2723" t="s">
        <v>990</v>
      </c>
      <c r="I24" s="70"/>
      <c r="J24" s="1418" t="s">
        <v>425</v>
      </c>
      <c r="K24" s="1492">
        <v>22.55</v>
      </c>
      <c r="L24" s="1732">
        <v>21.56</v>
      </c>
      <c r="M24" s="93"/>
      <c r="N24" s="453" t="s">
        <v>404</v>
      </c>
      <c r="O24" s="1066">
        <f t="shared" ref="O24:T24" si="33">AA52</f>
        <v>0</v>
      </c>
      <c r="P24" s="1059">
        <f t="shared" si="33"/>
        <v>0</v>
      </c>
      <c r="Q24" s="1066">
        <f t="shared" si="33"/>
        <v>0</v>
      </c>
      <c r="R24" s="1162">
        <f t="shared" si="33"/>
        <v>0</v>
      </c>
      <c r="S24" s="1066">
        <f t="shared" si="33"/>
        <v>0</v>
      </c>
      <c r="T24" s="1267">
        <f t="shared" si="33"/>
        <v>0</v>
      </c>
      <c r="U24" s="1066">
        <f t="shared" si="28"/>
        <v>0</v>
      </c>
      <c r="V24" s="1253">
        <f t="shared" si="29"/>
        <v>0</v>
      </c>
      <c r="W24" s="1066">
        <f t="shared" si="30"/>
        <v>0</v>
      </c>
      <c r="X24" s="1162">
        <f t="shared" si="31"/>
        <v>0</v>
      </c>
      <c r="Z24" s="1124" t="s">
        <v>87</v>
      </c>
      <c r="AA24" s="895"/>
      <c r="AB24" s="1597"/>
      <c r="AC24" s="1090">
        <f>E24+H23+K22</f>
        <v>56.4</v>
      </c>
      <c r="AD24" s="1252">
        <f>F24+I23+L22</f>
        <v>46.4</v>
      </c>
      <c r="AE24" s="1090"/>
      <c r="AF24" s="2254"/>
      <c r="AG24" s="1090">
        <f t="shared" si="32"/>
        <v>56.4</v>
      </c>
      <c r="AH24" s="1253">
        <f t="shared" si="32"/>
        <v>46.4</v>
      </c>
      <c r="AI24" s="1090">
        <f t="shared" si="32"/>
        <v>56.4</v>
      </c>
      <c r="AJ24" s="1162">
        <f t="shared" si="32"/>
        <v>46.4</v>
      </c>
      <c r="AL24" s="453" t="s">
        <v>85</v>
      </c>
      <c r="AM24" s="1106">
        <f t="shared" si="18"/>
        <v>0</v>
      </c>
      <c r="AN24" s="1107">
        <f t="shared" si="19"/>
        <v>0</v>
      </c>
      <c r="AO24" s="1124" t="s">
        <v>87</v>
      </c>
      <c r="AP24" s="1326">
        <f t="shared" si="15"/>
        <v>56.4</v>
      </c>
      <c r="AQ24" s="1341">
        <f t="shared" si="16"/>
        <v>46.4</v>
      </c>
    </row>
    <row r="25" spans="1:49" ht="14.25" customHeight="1">
      <c r="A25" s="240" t="s">
        <v>441</v>
      </c>
      <c r="B25" s="247" t="s">
        <v>309</v>
      </c>
      <c r="C25" s="256">
        <v>200</v>
      </c>
      <c r="D25" s="2723" t="s">
        <v>970</v>
      </c>
      <c r="E25" s="9"/>
      <c r="F25" s="70"/>
      <c r="G25" s="242" t="s">
        <v>370</v>
      </c>
      <c r="H25" s="241">
        <v>37.799999999999997</v>
      </c>
      <c r="I25" s="990">
        <v>28.8</v>
      </c>
      <c r="J25" s="1418" t="s">
        <v>559</v>
      </c>
      <c r="K25" s="241">
        <v>9.6</v>
      </c>
      <c r="L25" s="1380">
        <v>9.6</v>
      </c>
      <c r="M25" s="416"/>
      <c r="N25" s="1105" t="s">
        <v>405</v>
      </c>
      <c r="O25" s="1066">
        <f t="shared" ref="O25:T25" si="34">AA56</f>
        <v>0</v>
      </c>
      <c r="P25" s="1271">
        <f t="shared" si="34"/>
        <v>0</v>
      </c>
      <c r="Q25" s="1066">
        <f t="shared" si="34"/>
        <v>89.194000000000003</v>
      </c>
      <c r="R25" s="1253">
        <f t="shared" si="34"/>
        <v>50</v>
      </c>
      <c r="S25" s="1066">
        <f t="shared" si="34"/>
        <v>0</v>
      </c>
      <c r="T25" s="1272">
        <f t="shared" si="34"/>
        <v>0</v>
      </c>
      <c r="U25" s="1066">
        <f t="shared" si="28"/>
        <v>89.194000000000003</v>
      </c>
      <c r="V25" s="1253">
        <f t="shared" si="29"/>
        <v>50</v>
      </c>
      <c r="W25" s="1066">
        <f t="shared" si="30"/>
        <v>89.194000000000003</v>
      </c>
      <c r="X25" s="1162">
        <f t="shared" si="31"/>
        <v>50</v>
      </c>
      <c r="Z25" s="1124" t="s">
        <v>68</v>
      </c>
      <c r="AA25" s="895"/>
      <c r="AB25" s="1597"/>
      <c r="AC25" s="1090">
        <f>E22+H21</f>
        <v>48.5</v>
      </c>
      <c r="AD25" s="1252">
        <f>F22+I21</f>
        <v>38.799999999999997</v>
      </c>
      <c r="AE25" s="1090"/>
      <c r="AF25" s="2254"/>
      <c r="AG25" s="1090">
        <f t="shared" si="32"/>
        <v>48.5</v>
      </c>
      <c r="AH25" s="1253">
        <f t="shared" si="32"/>
        <v>38.799999999999997</v>
      </c>
      <c r="AI25" s="1090">
        <f t="shared" si="32"/>
        <v>48.5</v>
      </c>
      <c r="AJ25" s="1162">
        <f t="shared" si="32"/>
        <v>38.799999999999997</v>
      </c>
      <c r="AL25" s="453" t="s">
        <v>418</v>
      </c>
      <c r="AM25" s="1106">
        <f t="shared" si="18"/>
        <v>89.194000000000003</v>
      </c>
      <c r="AN25" s="1107">
        <f t="shared" si="19"/>
        <v>50</v>
      </c>
      <c r="AO25" s="1124" t="s">
        <v>68</v>
      </c>
      <c r="AP25" s="1326">
        <f t="shared" si="15"/>
        <v>48.5</v>
      </c>
      <c r="AQ25" s="1341">
        <f t="shared" si="16"/>
        <v>38.799999999999997</v>
      </c>
    </row>
    <row r="26" spans="1:49" ht="14.25" customHeight="1">
      <c r="A26" s="270" t="s">
        <v>9</v>
      </c>
      <c r="B26" s="173" t="s">
        <v>10</v>
      </c>
      <c r="C26" s="256">
        <v>60</v>
      </c>
      <c r="D26" s="242" t="s">
        <v>82</v>
      </c>
      <c r="E26" s="995">
        <v>3.75</v>
      </c>
      <c r="F26" s="1372">
        <v>3.75</v>
      </c>
      <c r="G26" s="2723" t="s">
        <v>991</v>
      </c>
      <c r="I26" s="70"/>
      <c r="J26" s="1418" t="s">
        <v>560</v>
      </c>
      <c r="K26" s="241" t="s">
        <v>765</v>
      </c>
      <c r="L26" s="1380">
        <v>5.2240000000000002</v>
      </c>
      <c r="M26" s="412"/>
      <c r="N26" s="1105" t="s">
        <v>121</v>
      </c>
      <c r="O26" s="1066"/>
      <c r="P26" s="1059"/>
      <c r="Q26" s="1066">
        <f>K21</f>
        <v>58.6</v>
      </c>
      <c r="R26" s="1162">
        <f>L21</f>
        <v>41.87</v>
      </c>
      <c r="S26" s="1066"/>
      <c r="T26" s="1267"/>
      <c r="U26" s="1066">
        <f t="shared" si="28"/>
        <v>58.6</v>
      </c>
      <c r="V26" s="1253">
        <f t="shared" si="29"/>
        <v>41.87</v>
      </c>
      <c r="W26" s="1066">
        <f t="shared" si="30"/>
        <v>58.6</v>
      </c>
      <c r="X26" s="1162">
        <f t="shared" si="31"/>
        <v>41.87</v>
      </c>
      <c r="Z26" s="1124" t="s">
        <v>74</v>
      </c>
      <c r="AA26" s="895"/>
      <c r="AB26" s="1594"/>
      <c r="AC26" s="1090"/>
      <c r="AD26" s="1252"/>
      <c r="AE26" s="1090"/>
      <c r="AF26" s="2254"/>
      <c r="AG26" s="1090">
        <f t="shared" si="32"/>
        <v>0</v>
      </c>
      <c r="AH26" s="1253">
        <f t="shared" si="32"/>
        <v>0</v>
      </c>
      <c r="AI26" s="1090">
        <f t="shared" si="32"/>
        <v>0</v>
      </c>
      <c r="AJ26" s="1162">
        <f t="shared" si="32"/>
        <v>0</v>
      </c>
      <c r="AL26" s="1105" t="s">
        <v>121</v>
      </c>
      <c r="AM26" s="1106">
        <f t="shared" si="18"/>
        <v>58.6</v>
      </c>
      <c r="AN26" s="1107">
        <f t="shared" si="19"/>
        <v>41.87</v>
      </c>
      <c r="AO26" s="1124" t="s">
        <v>74</v>
      </c>
      <c r="AP26" s="1326">
        <f t="shared" si="15"/>
        <v>0</v>
      </c>
      <c r="AQ26" s="1341">
        <f t="shared" si="16"/>
        <v>0</v>
      </c>
    </row>
    <row r="27" spans="1:49" ht="17.25" customHeight="1">
      <c r="A27" s="240" t="s">
        <v>9</v>
      </c>
      <c r="B27" s="247" t="s">
        <v>406</v>
      </c>
      <c r="C27" s="256">
        <v>40</v>
      </c>
      <c r="D27" s="242" t="s">
        <v>82</v>
      </c>
      <c r="E27" s="995">
        <v>1.25</v>
      </c>
      <c r="F27" s="1372">
        <v>1.25</v>
      </c>
      <c r="G27" s="242" t="s">
        <v>141</v>
      </c>
      <c r="H27" s="241">
        <v>58.34</v>
      </c>
      <c r="I27" s="990">
        <v>46.67</v>
      </c>
      <c r="J27" s="1418" t="s">
        <v>80</v>
      </c>
      <c r="K27" s="995">
        <v>7.8659999999999997</v>
      </c>
      <c r="L27" s="1910">
        <v>7.8659999999999997</v>
      </c>
      <c r="M27" s="93"/>
      <c r="N27" s="1105" t="s">
        <v>65</v>
      </c>
      <c r="O27" s="1066"/>
      <c r="P27" s="1059"/>
      <c r="Q27" s="1066"/>
      <c r="R27" s="1162"/>
      <c r="S27" s="1066"/>
      <c r="T27" s="1267"/>
      <c r="U27" s="1066">
        <f t="shared" si="28"/>
        <v>0</v>
      </c>
      <c r="V27" s="1253">
        <f t="shared" si="29"/>
        <v>0</v>
      </c>
      <c r="W27" s="1066">
        <f t="shared" si="30"/>
        <v>0</v>
      </c>
      <c r="X27" s="1162">
        <f t="shared" si="31"/>
        <v>0</v>
      </c>
      <c r="Z27" s="1124" t="s">
        <v>129</v>
      </c>
      <c r="AA27" s="895"/>
      <c r="AB27" s="1598"/>
      <c r="AC27" s="1090"/>
      <c r="AD27" s="1252"/>
      <c r="AE27" s="1090"/>
      <c r="AF27" s="2254"/>
      <c r="AG27" s="1090">
        <f t="shared" si="32"/>
        <v>0</v>
      </c>
      <c r="AH27" s="1253">
        <f t="shared" si="32"/>
        <v>0</v>
      </c>
      <c r="AI27" s="1090">
        <f t="shared" si="32"/>
        <v>0</v>
      </c>
      <c r="AJ27" s="1162">
        <f t="shared" si="32"/>
        <v>0</v>
      </c>
      <c r="AL27" s="1105" t="s">
        <v>65</v>
      </c>
      <c r="AM27" s="1106">
        <f t="shared" si="18"/>
        <v>0</v>
      </c>
      <c r="AN27" s="1107">
        <f t="shared" si="19"/>
        <v>0</v>
      </c>
      <c r="AO27" s="1124" t="s">
        <v>129</v>
      </c>
      <c r="AP27" s="1326">
        <f t="shared" si="15"/>
        <v>0</v>
      </c>
      <c r="AQ27" s="1341">
        <f t="shared" si="16"/>
        <v>0</v>
      </c>
    </row>
    <row r="28" spans="1:49" ht="14.25" customHeight="1">
      <c r="A28" s="60"/>
      <c r="B28" s="1970"/>
      <c r="C28" s="70"/>
      <c r="D28" s="242" t="s">
        <v>553</v>
      </c>
      <c r="E28" s="995">
        <v>3.25</v>
      </c>
      <c r="F28" s="1372">
        <v>2.5</v>
      </c>
      <c r="G28" s="2723" t="s">
        <v>992</v>
      </c>
      <c r="I28" s="70"/>
      <c r="J28" s="1418" t="s">
        <v>561</v>
      </c>
      <c r="K28" s="1492">
        <v>3.6</v>
      </c>
      <c r="L28" s="1794">
        <v>3.6</v>
      </c>
      <c r="M28" s="1293"/>
      <c r="N28" s="1105" t="s">
        <v>60</v>
      </c>
      <c r="O28" s="1066">
        <f>E11</f>
        <v>170</v>
      </c>
      <c r="P28" s="1271">
        <f>F11</f>
        <v>170</v>
      </c>
      <c r="Q28" s="1066">
        <f>K27</f>
        <v>7.8659999999999997</v>
      </c>
      <c r="R28" s="1253">
        <f>L27</f>
        <v>7.8659999999999997</v>
      </c>
      <c r="S28" s="1779">
        <f>E40</f>
        <v>200</v>
      </c>
      <c r="T28" s="1275">
        <f>F40</f>
        <v>200</v>
      </c>
      <c r="U28" s="1066">
        <f t="shared" si="28"/>
        <v>177.86599999999999</v>
      </c>
      <c r="V28" s="1253">
        <f t="shared" si="29"/>
        <v>177.86599999999999</v>
      </c>
      <c r="W28" s="1066">
        <f t="shared" si="30"/>
        <v>207.86599999999999</v>
      </c>
      <c r="X28" s="1162">
        <f t="shared" si="31"/>
        <v>207.86599999999999</v>
      </c>
      <c r="Z28" s="1124" t="s">
        <v>130</v>
      </c>
      <c r="AA28" s="895"/>
      <c r="AB28" s="1599"/>
      <c r="AC28" s="1090"/>
      <c r="AD28" s="1252"/>
      <c r="AE28" s="1090"/>
      <c r="AF28" s="2254"/>
      <c r="AG28" s="1090">
        <f t="shared" si="32"/>
        <v>0</v>
      </c>
      <c r="AH28" s="1253">
        <f t="shared" si="32"/>
        <v>0</v>
      </c>
      <c r="AI28" s="1090">
        <f t="shared" si="32"/>
        <v>0</v>
      </c>
      <c r="AJ28" s="1162">
        <f t="shared" si="32"/>
        <v>0</v>
      </c>
      <c r="AL28" s="1105" t="s">
        <v>60</v>
      </c>
      <c r="AM28" s="1106">
        <f t="shared" si="18"/>
        <v>377.86599999999999</v>
      </c>
      <c r="AN28" s="1107">
        <f t="shared" si="19"/>
        <v>377.86599999999999</v>
      </c>
      <c r="AO28" s="1124" t="s">
        <v>127</v>
      </c>
      <c r="AP28" s="1326">
        <f t="shared" si="15"/>
        <v>0</v>
      </c>
      <c r="AQ28" s="1341">
        <f t="shared" si="16"/>
        <v>0</v>
      </c>
    </row>
    <row r="29" spans="1:49" ht="15" customHeight="1" thickBot="1">
      <c r="A29" s="60"/>
      <c r="B29" s="1468"/>
      <c r="C29" s="70"/>
      <c r="D29" s="2723" t="s">
        <v>988</v>
      </c>
      <c r="E29" s="9"/>
      <c r="F29" s="70"/>
      <c r="G29" s="242" t="s">
        <v>82</v>
      </c>
      <c r="H29" s="241">
        <v>7.2</v>
      </c>
      <c r="I29" s="990">
        <v>7.2</v>
      </c>
      <c r="J29" s="1418" t="s">
        <v>562</v>
      </c>
      <c r="K29" s="241">
        <v>2.4</v>
      </c>
      <c r="L29" s="1380">
        <v>2.4</v>
      </c>
      <c r="M29" s="93"/>
      <c r="N29" s="1105" t="s">
        <v>139</v>
      </c>
      <c r="O29" s="1066"/>
      <c r="P29" s="1059"/>
      <c r="Q29" s="1066"/>
      <c r="R29" s="1162"/>
      <c r="S29" s="1066"/>
      <c r="T29" s="1267"/>
      <c r="U29" s="1066">
        <f t="shared" si="28"/>
        <v>0</v>
      </c>
      <c r="V29" s="1253">
        <f t="shared" si="29"/>
        <v>0</v>
      </c>
      <c r="W29" s="1066">
        <f t="shared" si="30"/>
        <v>0</v>
      </c>
      <c r="X29" s="1162">
        <f t="shared" si="31"/>
        <v>0</v>
      </c>
      <c r="Z29" s="1123" t="s">
        <v>96</v>
      </c>
      <c r="AA29" s="1088"/>
      <c r="AB29" s="1600"/>
      <c r="AC29" s="1091"/>
      <c r="AD29" s="1254"/>
      <c r="AE29" s="1091"/>
      <c r="AF29" s="2255"/>
      <c r="AG29" s="1091">
        <f t="shared" si="32"/>
        <v>0</v>
      </c>
      <c r="AH29" s="1255">
        <f t="shared" si="32"/>
        <v>0</v>
      </c>
      <c r="AI29" s="1091">
        <f t="shared" si="32"/>
        <v>0</v>
      </c>
      <c r="AJ29" s="1055">
        <f t="shared" si="32"/>
        <v>0</v>
      </c>
      <c r="AL29" s="1105" t="s">
        <v>139</v>
      </c>
      <c r="AM29" s="1106">
        <f t="shared" si="18"/>
        <v>0</v>
      </c>
      <c r="AN29" s="1114">
        <f t="shared" si="19"/>
        <v>0</v>
      </c>
      <c r="AO29" s="1327" t="s">
        <v>158</v>
      </c>
      <c r="AP29" s="1326">
        <f t="shared" si="15"/>
        <v>0</v>
      </c>
      <c r="AQ29" s="1341">
        <f t="shared" si="16"/>
        <v>0</v>
      </c>
    </row>
    <row r="30" spans="1:49" ht="13.5" customHeight="1" thickBot="1">
      <c r="A30" s="60"/>
      <c r="B30" s="1468"/>
      <c r="C30" s="70"/>
      <c r="D30" s="242" t="s">
        <v>565</v>
      </c>
      <c r="E30" s="1406">
        <v>1.1000000000000001</v>
      </c>
      <c r="F30" s="996">
        <v>1.1000000000000001</v>
      </c>
      <c r="G30" s="242" t="s">
        <v>565</v>
      </c>
      <c r="H30" s="1377">
        <v>0.1</v>
      </c>
      <c r="I30" s="993">
        <v>0.1</v>
      </c>
      <c r="J30" s="1418" t="s">
        <v>563</v>
      </c>
      <c r="K30" s="241">
        <v>1.65</v>
      </c>
      <c r="L30" s="1380">
        <v>1.32</v>
      </c>
      <c r="M30" s="93"/>
      <c r="N30" s="1105" t="s">
        <v>64</v>
      </c>
      <c r="O30" s="1066"/>
      <c r="P30" s="1059"/>
      <c r="Q30" s="1066"/>
      <c r="R30" s="1162"/>
      <c r="S30" s="1066"/>
      <c r="T30" s="1267"/>
      <c r="U30" s="1066">
        <f t="shared" si="28"/>
        <v>0</v>
      </c>
      <c r="V30" s="1253">
        <f t="shared" si="29"/>
        <v>0</v>
      </c>
      <c r="W30" s="1066">
        <f t="shared" si="30"/>
        <v>0</v>
      </c>
      <c r="X30" s="1162">
        <f t="shared" si="31"/>
        <v>0</v>
      </c>
      <c r="Z30" s="2258" t="s">
        <v>854</v>
      </c>
      <c r="AA30" s="2260">
        <f t="shared" ref="AA30:AF30" si="35">SUM(AA17:AA29)</f>
        <v>0</v>
      </c>
      <c r="AB30" s="2253">
        <f t="shared" si="35"/>
        <v>0</v>
      </c>
      <c r="AC30" s="2250">
        <f t="shared" si="35"/>
        <v>279.09000000000003</v>
      </c>
      <c r="AD30" s="2257">
        <f t="shared" si="35"/>
        <v>211.99</v>
      </c>
      <c r="AE30" s="2249">
        <f t="shared" si="35"/>
        <v>0</v>
      </c>
      <c r="AF30" s="2256">
        <f t="shared" si="35"/>
        <v>0</v>
      </c>
      <c r="AG30" s="1908">
        <f t="shared" si="32"/>
        <v>279.09000000000003</v>
      </c>
      <c r="AH30" s="1253">
        <f t="shared" si="32"/>
        <v>211.99</v>
      </c>
      <c r="AI30" s="1908">
        <f t="shared" si="32"/>
        <v>279.09000000000003</v>
      </c>
      <c r="AJ30" s="1276">
        <f t="shared" si="32"/>
        <v>211.99</v>
      </c>
      <c r="AL30" s="1105" t="s">
        <v>64</v>
      </c>
      <c r="AM30" s="1106">
        <f t="shared" si="18"/>
        <v>0</v>
      </c>
      <c r="AN30" s="1114">
        <f t="shared" si="19"/>
        <v>0</v>
      </c>
      <c r="AO30" s="2258" t="s">
        <v>854</v>
      </c>
      <c r="AP30" s="2270">
        <f t="shared" si="15"/>
        <v>279.09000000000003</v>
      </c>
      <c r="AQ30" s="1341">
        <f t="shared" si="16"/>
        <v>211.99</v>
      </c>
      <c r="AU30" s="9"/>
      <c r="AV30" s="9"/>
      <c r="AW30" s="9"/>
    </row>
    <row r="31" spans="1:49" ht="12.75" customHeight="1" thickBot="1">
      <c r="A31" s="60"/>
      <c r="B31" s="1468"/>
      <c r="C31" s="70"/>
      <c r="D31" s="1421" t="s">
        <v>162</v>
      </c>
      <c r="E31" s="1406">
        <v>0.01</v>
      </c>
      <c r="F31" s="996">
        <v>0.01</v>
      </c>
      <c r="G31" s="1421" t="s">
        <v>162</v>
      </c>
      <c r="H31" s="1406">
        <v>4.1999999999999997E-3</v>
      </c>
      <c r="I31" s="996">
        <v>4.1999999999999997E-3</v>
      </c>
      <c r="J31" s="242" t="s">
        <v>565</v>
      </c>
      <c r="K31" s="995">
        <v>0.48</v>
      </c>
      <c r="L31" s="1496">
        <v>0.48</v>
      </c>
      <c r="M31" s="93"/>
      <c r="N31" s="1105" t="s">
        <v>425</v>
      </c>
      <c r="O31" s="1066">
        <f>K10</f>
        <v>31.2</v>
      </c>
      <c r="P31" s="1059">
        <f>L10</f>
        <v>30</v>
      </c>
      <c r="Q31" s="1606">
        <f>K24</f>
        <v>22.55</v>
      </c>
      <c r="R31" s="1253">
        <f>L24</f>
        <v>21.56</v>
      </c>
      <c r="S31" s="1066">
        <f>H38</f>
        <v>20.8</v>
      </c>
      <c r="T31" s="1267">
        <f>I38</f>
        <v>20</v>
      </c>
      <c r="U31" s="1066">
        <f t="shared" si="28"/>
        <v>53.75</v>
      </c>
      <c r="V31" s="1253">
        <f t="shared" si="29"/>
        <v>51.56</v>
      </c>
      <c r="W31" s="1066">
        <f t="shared" si="30"/>
        <v>43.35</v>
      </c>
      <c r="X31" s="1162">
        <f t="shared" si="31"/>
        <v>41.56</v>
      </c>
      <c r="Z31" s="2272" t="s">
        <v>966</v>
      </c>
      <c r="AA31" s="2268"/>
      <c r="AB31" s="2273"/>
      <c r="AC31" s="2274"/>
      <c r="AD31" s="2275"/>
      <c r="AE31" s="2274"/>
      <c r="AF31" s="2276"/>
      <c r="AL31" s="1105" t="s">
        <v>47</v>
      </c>
      <c r="AM31" s="1106">
        <f t="shared" si="18"/>
        <v>74.55</v>
      </c>
      <c r="AN31" s="1114">
        <f t="shared" si="19"/>
        <v>71.56</v>
      </c>
      <c r="AO31" s="2272" t="s">
        <v>853</v>
      </c>
      <c r="AU31" s="9"/>
      <c r="AV31" s="9"/>
      <c r="AW31" s="9"/>
    </row>
    <row r="32" spans="1:49" ht="13.5" customHeight="1">
      <c r="A32" s="60"/>
      <c r="B32" s="1468"/>
      <c r="C32" s="70"/>
      <c r="D32" s="242" t="s">
        <v>554</v>
      </c>
      <c r="E32" s="241">
        <v>162.5</v>
      </c>
      <c r="F32" s="1380">
        <v>162.5</v>
      </c>
      <c r="G32" s="1376" t="s">
        <v>993</v>
      </c>
      <c r="H32" s="241">
        <v>40.5</v>
      </c>
      <c r="I32" s="990">
        <v>40.5</v>
      </c>
      <c r="J32" s="1528" t="s">
        <v>512</v>
      </c>
      <c r="K32" s="1509"/>
      <c r="L32" s="1548"/>
      <c r="M32" s="93"/>
      <c r="N32" s="1105" t="s">
        <v>67</v>
      </c>
      <c r="O32" s="1066"/>
      <c r="P32" s="1059"/>
      <c r="Q32" s="1066">
        <f>H33</f>
        <v>13.5</v>
      </c>
      <c r="R32" s="1162">
        <f>I33</f>
        <v>13.5</v>
      </c>
      <c r="S32" s="1066"/>
      <c r="T32" s="1267"/>
      <c r="U32" s="1066">
        <f t="shared" si="28"/>
        <v>13.5</v>
      </c>
      <c r="V32" s="1253">
        <f t="shared" si="29"/>
        <v>13.5</v>
      </c>
      <c r="W32" s="1066">
        <f t="shared" si="30"/>
        <v>13.5</v>
      </c>
      <c r="X32" s="1162">
        <f t="shared" si="31"/>
        <v>13.5</v>
      </c>
      <c r="Z32" s="1124"/>
      <c r="AA32" s="2259"/>
      <c r="AB32" s="2261"/>
      <c r="AC32" s="1090"/>
      <c r="AD32" s="1252"/>
      <c r="AE32" s="1090"/>
      <c r="AF32" s="2254"/>
      <c r="AG32" s="1090">
        <f t="shared" ref="AG32:AJ38" si="36">AA32+AC32</f>
        <v>0</v>
      </c>
      <c r="AH32" s="1253">
        <f t="shared" si="36"/>
        <v>0</v>
      </c>
      <c r="AI32" s="1090">
        <f t="shared" si="36"/>
        <v>0</v>
      </c>
      <c r="AJ32" s="1162">
        <f t="shared" si="36"/>
        <v>0</v>
      </c>
      <c r="AL32" s="1105" t="s">
        <v>67</v>
      </c>
      <c r="AM32" s="1106">
        <f t="shared" si="18"/>
        <v>13.5</v>
      </c>
      <c r="AN32" s="1114">
        <f t="shared" si="19"/>
        <v>13.5</v>
      </c>
      <c r="AO32" s="1124" t="s">
        <v>130</v>
      </c>
      <c r="AP32" s="1326">
        <f t="shared" ref="AP32:AQ38" si="37">AA32+AC32+AE32</f>
        <v>0</v>
      </c>
      <c r="AQ32" s="1341">
        <f t="shared" si="37"/>
        <v>0</v>
      </c>
      <c r="AU32" s="137"/>
      <c r="AV32" s="9"/>
      <c r="AW32" s="9"/>
    </row>
    <row r="33" spans="1:56" ht="15" thickBot="1">
      <c r="A33" s="60"/>
      <c r="B33" s="1468"/>
      <c r="C33" s="70"/>
      <c r="D33" s="1462" t="s">
        <v>426</v>
      </c>
      <c r="E33" s="1517"/>
      <c r="F33" s="996">
        <v>1</v>
      </c>
      <c r="G33" s="242" t="s">
        <v>93</v>
      </c>
      <c r="H33" s="1406">
        <v>13.5</v>
      </c>
      <c r="I33" s="996">
        <v>13.5</v>
      </c>
      <c r="J33" s="2736" t="s">
        <v>556</v>
      </c>
      <c r="K33" s="1473"/>
      <c r="L33" s="1549"/>
      <c r="M33" s="107"/>
      <c r="N33" s="1105" t="s">
        <v>82</v>
      </c>
      <c r="O33" s="1066">
        <f>E13</f>
        <v>7</v>
      </c>
      <c r="P33" s="1271">
        <f>F13</f>
        <v>7</v>
      </c>
      <c r="Q33" s="1066">
        <f>E26+E27+H29</f>
        <v>12.2</v>
      </c>
      <c r="R33" s="1253">
        <f>F26+F27+I29</f>
        <v>12.2</v>
      </c>
      <c r="S33" s="1066"/>
      <c r="T33" s="1272"/>
      <c r="U33" s="1066">
        <f t="shared" si="28"/>
        <v>19.2</v>
      </c>
      <c r="V33" s="1253">
        <f t="shared" si="29"/>
        <v>19.2</v>
      </c>
      <c r="W33" s="1066">
        <f t="shared" si="30"/>
        <v>12.2</v>
      </c>
      <c r="X33" s="1162">
        <f t="shared" si="31"/>
        <v>12.2</v>
      </c>
      <c r="Z33" s="1124" t="s">
        <v>128</v>
      </c>
      <c r="AA33" s="2259"/>
      <c r="AB33" s="2261"/>
      <c r="AC33" s="1090"/>
      <c r="AD33" s="1252"/>
      <c r="AE33" s="1090"/>
      <c r="AF33" s="2254"/>
      <c r="AG33" s="1090">
        <f t="shared" si="36"/>
        <v>0</v>
      </c>
      <c r="AH33" s="1253">
        <f t="shared" si="36"/>
        <v>0</v>
      </c>
      <c r="AI33" s="1090">
        <f t="shared" si="36"/>
        <v>0</v>
      </c>
      <c r="AJ33" s="1162">
        <f t="shared" si="36"/>
        <v>0</v>
      </c>
      <c r="AL33" s="1105" t="s">
        <v>82</v>
      </c>
      <c r="AM33" s="1106">
        <f t="shared" si="18"/>
        <v>19.2</v>
      </c>
      <c r="AN33" s="1114">
        <f t="shared" si="19"/>
        <v>19.2</v>
      </c>
      <c r="AO33" s="1124" t="s">
        <v>128</v>
      </c>
      <c r="AP33" s="1326">
        <f t="shared" si="37"/>
        <v>0</v>
      </c>
      <c r="AQ33" s="1341">
        <f t="shared" si="37"/>
        <v>0</v>
      </c>
      <c r="AU33" s="131"/>
      <c r="AV33" s="9"/>
      <c r="AW33" s="9"/>
    </row>
    <row r="34" spans="1:56" ht="12" customHeight="1" thickBot="1">
      <c r="A34" s="60"/>
      <c r="B34" s="1468"/>
      <c r="C34" s="70"/>
      <c r="D34" s="60"/>
      <c r="E34" s="9"/>
      <c r="F34" s="70"/>
      <c r="G34" s="242" t="s">
        <v>468</v>
      </c>
      <c r="H34" s="241">
        <v>4.05</v>
      </c>
      <c r="I34" s="990">
        <v>4.05</v>
      </c>
      <c r="J34" s="1410" t="s">
        <v>100</v>
      </c>
      <c r="K34" s="1367" t="s">
        <v>101</v>
      </c>
      <c r="L34" s="1470" t="s">
        <v>102</v>
      </c>
      <c r="M34" s="93"/>
      <c r="N34" s="1105" t="s">
        <v>89</v>
      </c>
      <c r="O34" s="1066"/>
      <c r="P34" s="1059"/>
      <c r="Q34" s="1678">
        <f>K28+K29</f>
        <v>6</v>
      </c>
      <c r="R34" s="1276">
        <f>L28+L29</f>
        <v>6</v>
      </c>
      <c r="S34" s="1066"/>
      <c r="T34" s="1267"/>
      <c r="U34" s="1066">
        <f t="shared" si="28"/>
        <v>6</v>
      </c>
      <c r="V34" s="1253">
        <f t="shared" si="29"/>
        <v>6</v>
      </c>
      <c r="W34" s="1066">
        <f t="shared" si="30"/>
        <v>6</v>
      </c>
      <c r="X34" s="1162">
        <f t="shared" si="31"/>
        <v>6</v>
      </c>
      <c r="Z34" s="1124" t="s">
        <v>126</v>
      </c>
      <c r="AA34" s="2259"/>
      <c r="AB34" s="2262"/>
      <c r="AC34" s="1909">
        <f>K35</f>
        <v>66</v>
      </c>
      <c r="AD34" s="1801">
        <f>L35</f>
        <v>60</v>
      </c>
      <c r="AE34" s="1090"/>
      <c r="AF34" s="2254"/>
      <c r="AG34" s="1909">
        <f t="shared" si="36"/>
        <v>66</v>
      </c>
      <c r="AH34" s="1253">
        <f t="shared" si="36"/>
        <v>60</v>
      </c>
      <c r="AI34" s="1909">
        <f t="shared" si="36"/>
        <v>66</v>
      </c>
      <c r="AJ34" s="1276">
        <f t="shared" si="36"/>
        <v>60</v>
      </c>
      <c r="AL34" s="1105" t="s">
        <v>89</v>
      </c>
      <c r="AM34" s="1106">
        <f t="shared" si="18"/>
        <v>6</v>
      </c>
      <c r="AN34" s="1114">
        <f t="shared" si="19"/>
        <v>6</v>
      </c>
      <c r="AO34" s="1124" t="s">
        <v>126</v>
      </c>
      <c r="AP34" s="2271">
        <f t="shared" si="37"/>
        <v>66</v>
      </c>
      <c r="AQ34" s="1341">
        <f t="shared" si="37"/>
        <v>60</v>
      </c>
      <c r="AU34" s="143"/>
      <c r="AV34" s="9"/>
      <c r="AW34" s="9"/>
    </row>
    <row r="35" spans="1:56" ht="15.75" customHeight="1" thickBot="1">
      <c r="A35" s="1299" t="s">
        <v>378</v>
      </c>
      <c r="B35" s="1300"/>
      <c r="C35" s="1608">
        <f>SUM(C19:C32)</f>
        <v>910</v>
      </c>
      <c r="D35" s="56"/>
      <c r="E35" s="31"/>
      <c r="F35" s="72"/>
      <c r="G35" s="252" t="s">
        <v>565</v>
      </c>
      <c r="H35" s="1390">
        <v>0.54</v>
      </c>
      <c r="I35" s="1391">
        <v>0.54</v>
      </c>
      <c r="J35" s="1800" t="s">
        <v>59</v>
      </c>
      <c r="K35" s="1799">
        <v>66</v>
      </c>
      <c r="L35" s="1871">
        <v>60</v>
      </c>
      <c r="M35" s="93"/>
      <c r="N35" s="1105" t="s">
        <v>421</v>
      </c>
      <c r="O35" s="1066"/>
      <c r="P35" s="1271"/>
      <c r="Q35" s="1066">
        <f>R35/1000/0.04</f>
        <v>0.13059999999999999</v>
      </c>
      <c r="R35" s="1253">
        <f>L26</f>
        <v>5.2240000000000002</v>
      </c>
      <c r="S35" s="1066"/>
      <c r="T35" s="1272"/>
      <c r="U35" s="1066">
        <f t="shared" si="28"/>
        <v>0.13059999999999999</v>
      </c>
      <c r="V35" s="1253">
        <f t="shared" si="29"/>
        <v>5.2240000000000002</v>
      </c>
      <c r="W35" s="1066">
        <f t="shared" si="30"/>
        <v>0.13059999999999999</v>
      </c>
      <c r="X35" s="1162">
        <f t="shared" si="31"/>
        <v>5.2240000000000002</v>
      </c>
      <c r="Z35" s="1124" t="s">
        <v>412</v>
      </c>
      <c r="AA35" s="2259"/>
      <c r="AB35" s="2263"/>
      <c r="AC35" s="1090"/>
      <c r="AD35" s="1252"/>
      <c r="AE35" s="1090"/>
      <c r="AF35" s="2254"/>
      <c r="AG35" s="1090">
        <f t="shared" si="36"/>
        <v>0</v>
      </c>
      <c r="AH35" s="1253">
        <f t="shared" si="36"/>
        <v>0</v>
      </c>
      <c r="AI35" s="1090">
        <f t="shared" si="36"/>
        <v>0</v>
      </c>
      <c r="AJ35" s="1162">
        <f t="shared" si="36"/>
        <v>0</v>
      </c>
      <c r="AL35" s="1105" t="s">
        <v>131</v>
      </c>
      <c r="AM35" s="1106">
        <f t="shared" si="18"/>
        <v>0.13059999999999999</v>
      </c>
      <c r="AN35" s="1114">
        <f t="shared" si="19"/>
        <v>5.2240000000000002</v>
      </c>
      <c r="AO35" s="1124" t="s">
        <v>412</v>
      </c>
      <c r="AP35" s="1326">
        <f t="shared" si="37"/>
        <v>0</v>
      </c>
      <c r="AQ35" s="1341">
        <f t="shared" si="37"/>
        <v>0</v>
      </c>
      <c r="AV35" s="9"/>
      <c r="AW35" s="9"/>
    </row>
    <row r="36" spans="1:56" ht="15" thickBot="1">
      <c r="A36" s="630"/>
      <c r="B36" s="360" t="s">
        <v>238</v>
      </c>
      <c r="C36" s="738"/>
      <c r="D36" s="410" t="s">
        <v>241</v>
      </c>
      <c r="E36" s="39"/>
      <c r="F36" s="49"/>
      <c r="G36" s="1502" t="s">
        <v>254</v>
      </c>
      <c r="H36" s="67"/>
      <c r="I36" s="53"/>
      <c r="J36" s="1863" t="s">
        <v>697</v>
      </c>
      <c r="K36" s="1097"/>
      <c r="L36" s="1858"/>
      <c r="M36" s="93"/>
      <c r="N36" s="1105" t="s">
        <v>50</v>
      </c>
      <c r="O36" s="1066">
        <f>E12+H11</f>
        <v>14.6</v>
      </c>
      <c r="P36" s="1273">
        <f>F12+I11</f>
        <v>14.6</v>
      </c>
      <c r="Q36" s="1066"/>
      <c r="R36" s="1276"/>
      <c r="S36" s="1066">
        <f>E39</f>
        <v>10</v>
      </c>
      <c r="T36" s="1264">
        <f>F39</f>
        <v>10</v>
      </c>
      <c r="U36" s="1066">
        <f t="shared" si="28"/>
        <v>14.6</v>
      </c>
      <c r="V36" s="1253">
        <f t="shared" si="29"/>
        <v>14.6</v>
      </c>
      <c r="W36" s="1066">
        <f t="shared" si="30"/>
        <v>10</v>
      </c>
      <c r="X36" s="1162">
        <f t="shared" si="31"/>
        <v>10</v>
      </c>
      <c r="Z36" s="1123"/>
      <c r="AA36" s="2259"/>
      <c r="AB36" s="2264"/>
      <c r="AC36" s="1090"/>
      <c r="AD36" s="1252"/>
      <c r="AE36" s="1090"/>
      <c r="AF36" s="2254"/>
      <c r="AG36" s="1090">
        <f t="shared" si="36"/>
        <v>0</v>
      </c>
      <c r="AH36" s="1253">
        <f t="shared" si="36"/>
        <v>0</v>
      </c>
      <c r="AI36" s="1090">
        <f t="shared" si="36"/>
        <v>0</v>
      </c>
      <c r="AJ36" s="1162">
        <f t="shared" si="36"/>
        <v>0</v>
      </c>
      <c r="AL36" s="1105" t="s">
        <v>50</v>
      </c>
      <c r="AM36" s="1106">
        <f t="shared" si="18"/>
        <v>24.6</v>
      </c>
      <c r="AN36" s="1114">
        <f t="shared" si="19"/>
        <v>24.6</v>
      </c>
      <c r="AO36" s="1123" t="s">
        <v>96</v>
      </c>
      <c r="AP36" s="1326">
        <f t="shared" si="37"/>
        <v>0</v>
      </c>
      <c r="AQ36" s="1341">
        <f t="shared" si="37"/>
        <v>0</v>
      </c>
      <c r="AU36" s="143"/>
      <c r="AV36" s="9"/>
      <c r="AW36" s="9"/>
    </row>
    <row r="37" spans="1:56" ht="11.25" customHeight="1" thickBot="1">
      <c r="A37" s="1806" t="s">
        <v>576</v>
      </c>
      <c r="B37" s="272" t="s">
        <v>107</v>
      </c>
      <c r="C37" s="273">
        <v>200</v>
      </c>
      <c r="D37" s="1386" t="s">
        <v>100</v>
      </c>
      <c r="E37" s="1367" t="s">
        <v>101</v>
      </c>
      <c r="F37" s="1368" t="s">
        <v>102</v>
      </c>
      <c r="G37" s="1410" t="s">
        <v>100</v>
      </c>
      <c r="H37" s="1367" t="s">
        <v>101</v>
      </c>
      <c r="I37" s="1470" t="s">
        <v>102</v>
      </c>
      <c r="J37" s="1366" t="s">
        <v>100</v>
      </c>
      <c r="K37" s="1367" t="s">
        <v>101</v>
      </c>
      <c r="L37" s="1368" t="s">
        <v>102</v>
      </c>
      <c r="M37" s="93"/>
      <c r="N37" s="1105" t="s">
        <v>140</v>
      </c>
      <c r="O37" s="1066">
        <f>C13</f>
        <v>35</v>
      </c>
      <c r="P37" s="1059">
        <f>C13</f>
        <v>35</v>
      </c>
      <c r="Q37" s="1066"/>
      <c r="R37" s="1162"/>
      <c r="S37" s="1066"/>
      <c r="T37" s="1267"/>
      <c r="U37" s="1066">
        <f t="shared" si="28"/>
        <v>35</v>
      </c>
      <c r="V37" s="1253">
        <f t="shared" si="29"/>
        <v>35</v>
      </c>
      <c r="W37" s="1066">
        <f t="shared" si="30"/>
        <v>0</v>
      </c>
      <c r="X37" s="1162">
        <f t="shared" si="31"/>
        <v>0</v>
      </c>
      <c r="Z37" s="2258" t="s">
        <v>855</v>
      </c>
      <c r="AA37" s="2260">
        <f t="shared" ref="AA37:AF37" si="38">SUM(AA32:AA36)</f>
        <v>0</v>
      </c>
      <c r="AB37" s="2256">
        <f t="shared" si="38"/>
        <v>0</v>
      </c>
      <c r="AC37" s="2260">
        <f t="shared" si="38"/>
        <v>66</v>
      </c>
      <c r="AD37" s="2256">
        <f t="shared" si="38"/>
        <v>60</v>
      </c>
      <c r="AE37" s="2260">
        <f t="shared" si="38"/>
        <v>0</v>
      </c>
      <c r="AF37" s="2256">
        <f t="shared" si="38"/>
        <v>0</v>
      </c>
      <c r="AG37" s="1908">
        <f t="shared" si="36"/>
        <v>66</v>
      </c>
      <c r="AH37" s="1253">
        <f t="shared" si="36"/>
        <v>60</v>
      </c>
      <c r="AI37" s="1908">
        <f t="shared" si="36"/>
        <v>66</v>
      </c>
      <c r="AJ37" s="1276">
        <f t="shared" si="36"/>
        <v>60</v>
      </c>
      <c r="AL37" s="1105" t="s">
        <v>140</v>
      </c>
      <c r="AM37" s="1106">
        <f t="shared" si="18"/>
        <v>35</v>
      </c>
      <c r="AN37" s="1114">
        <f t="shared" si="19"/>
        <v>35</v>
      </c>
      <c r="AO37" s="2258" t="s">
        <v>855</v>
      </c>
      <c r="AP37" s="1326">
        <f t="shared" si="37"/>
        <v>66</v>
      </c>
      <c r="AQ37" s="1341">
        <f t="shared" si="37"/>
        <v>60</v>
      </c>
      <c r="AU37" s="143"/>
      <c r="AV37" s="9"/>
      <c r="AW37" s="9"/>
    </row>
    <row r="38" spans="1:56" ht="13.5" customHeight="1" thickBot="1">
      <c r="A38" s="174"/>
      <c r="B38" s="173" t="s">
        <v>242</v>
      </c>
      <c r="C38" s="14"/>
      <c r="D38" s="1431" t="s">
        <v>107</v>
      </c>
      <c r="E38" s="1415">
        <v>3</v>
      </c>
      <c r="F38" s="1416">
        <v>3</v>
      </c>
      <c r="G38" s="1551" t="s">
        <v>147</v>
      </c>
      <c r="H38" s="988">
        <v>20.8</v>
      </c>
      <c r="I38" s="1416">
        <v>20</v>
      </c>
      <c r="J38" s="1918" t="s">
        <v>698</v>
      </c>
      <c r="K38" s="1755">
        <v>200.2</v>
      </c>
      <c r="L38" s="1919">
        <v>140</v>
      </c>
      <c r="M38" s="93"/>
      <c r="N38" s="1105" t="s">
        <v>422</v>
      </c>
      <c r="O38" s="1066">
        <f>H9</f>
        <v>1</v>
      </c>
      <c r="P38" s="1059">
        <f>I9</f>
        <v>1</v>
      </c>
      <c r="Q38" s="1066"/>
      <c r="R38" s="1162"/>
      <c r="S38" s="1066"/>
      <c r="T38" s="1267"/>
      <c r="U38" s="1066">
        <f t="shared" si="28"/>
        <v>1</v>
      </c>
      <c r="V38" s="1253">
        <f t="shared" si="29"/>
        <v>1</v>
      </c>
      <c r="W38" s="1066">
        <f t="shared" si="30"/>
        <v>0</v>
      </c>
      <c r="X38" s="1162">
        <f t="shared" si="31"/>
        <v>0</v>
      </c>
      <c r="Z38" s="1319" t="s">
        <v>856</v>
      </c>
      <c r="AA38" s="2269">
        <f>AA30+AA37</f>
        <v>0</v>
      </c>
      <c r="AB38" s="2269">
        <f t="shared" ref="AB38:AF38" si="39">AB30+AB37</f>
        <v>0</v>
      </c>
      <c r="AC38" s="2269">
        <f t="shared" si="39"/>
        <v>345.09000000000003</v>
      </c>
      <c r="AD38" s="2269">
        <f t="shared" si="39"/>
        <v>271.99</v>
      </c>
      <c r="AE38" s="2269">
        <f t="shared" si="39"/>
        <v>0</v>
      </c>
      <c r="AF38" s="2269">
        <f t="shared" si="39"/>
        <v>0</v>
      </c>
      <c r="AG38" s="1320">
        <f t="shared" si="36"/>
        <v>345.09000000000003</v>
      </c>
      <c r="AH38" s="1321">
        <f t="shared" si="36"/>
        <v>271.99</v>
      </c>
      <c r="AI38" s="1320">
        <f t="shared" si="36"/>
        <v>345.09000000000003</v>
      </c>
      <c r="AJ38" s="1322">
        <f t="shared" si="36"/>
        <v>271.99</v>
      </c>
      <c r="AL38" s="1105" t="s">
        <v>52</v>
      </c>
      <c r="AM38" s="1106">
        <f t="shared" si="18"/>
        <v>1</v>
      </c>
      <c r="AN38" s="1114">
        <f t="shared" si="19"/>
        <v>1</v>
      </c>
      <c r="AO38" s="1126" t="s">
        <v>135</v>
      </c>
      <c r="AP38" s="1125">
        <f t="shared" si="37"/>
        <v>345.09000000000003</v>
      </c>
      <c r="AQ38" s="1342">
        <f t="shared" si="37"/>
        <v>271.99</v>
      </c>
      <c r="AU38" s="143"/>
      <c r="AV38" s="9"/>
      <c r="AW38" s="9"/>
    </row>
    <row r="39" spans="1:56" ht="12.75" customHeight="1">
      <c r="A39" s="1892" t="s">
        <v>708</v>
      </c>
      <c r="B39" s="247" t="s">
        <v>254</v>
      </c>
      <c r="C39" s="1916" t="s">
        <v>955</v>
      </c>
      <c r="D39" s="242" t="s">
        <v>50</v>
      </c>
      <c r="E39" s="241">
        <v>10</v>
      </c>
      <c r="F39" s="990">
        <v>10</v>
      </c>
      <c r="G39" s="245" t="s">
        <v>10</v>
      </c>
      <c r="H39" s="1917">
        <v>30</v>
      </c>
      <c r="I39" s="990">
        <v>30</v>
      </c>
      <c r="J39" s="420"/>
      <c r="K39" s="187"/>
      <c r="L39" s="171"/>
      <c r="M39" s="93"/>
      <c r="N39" s="1105" t="s">
        <v>138</v>
      </c>
      <c r="O39" s="1066"/>
      <c r="P39" s="1059"/>
      <c r="Q39" s="1066"/>
      <c r="R39" s="1162"/>
      <c r="S39" s="1066"/>
      <c r="T39" s="1267"/>
      <c r="U39" s="1066">
        <f t="shared" si="28"/>
        <v>0</v>
      </c>
      <c r="V39" s="1253">
        <f t="shared" si="29"/>
        <v>0</v>
      </c>
      <c r="W39" s="1066">
        <f t="shared" si="30"/>
        <v>0</v>
      </c>
      <c r="X39" s="1162">
        <f t="shared" si="31"/>
        <v>0</v>
      </c>
      <c r="Z39" s="2265" t="s">
        <v>393</v>
      </c>
      <c r="AA39" s="2266"/>
      <c r="AB39" s="2267"/>
      <c r="AC39" s="1087"/>
      <c r="AD39" s="2293"/>
      <c r="AE39" s="2268"/>
      <c r="AF39" s="2299"/>
      <c r="AG39" s="1174">
        <f>AA39+AC39</f>
        <v>0</v>
      </c>
      <c r="AH39" s="1168">
        <f>AB39+AD39</f>
        <v>0</v>
      </c>
      <c r="AI39" s="1090">
        <f t="shared" ref="AI39" si="40">AC39+AE39</f>
        <v>0</v>
      </c>
      <c r="AJ39" s="1169">
        <f>AD39+AF39</f>
        <v>0</v>
      </c>
      <c r="AL39" s="1105" t="s">
        <v>138</v>
      </c>
      <c r="AM39" s="1106">
        <f t="shared" si="18"/>
        <v>0</v>
      </c>
      <c r="AN39" s="1114">
        <f t="shared" si="19"/>
        <v>0</v>
      </c>
      <c r="AO39" s="1128" t="s">
        <v>393</v>
      </c>
      <c r="AP39" s="1106"/>
      <c r="AQ39" s="70"/>
      <c r="AU39" s="107"/>
      <c r="AV39" s="9"/>
      <c r="AW39" s="9"/>
    </row>
    <row r="40" spans="1:56">
      <c r="A40" s="251" t="s">
        <v>461</v>
      </c>
      <c r="B40" s="233" t="s">
        <v>308</v>
      </c>
      <c r="C40" s="256">
        <v>140</v>
      </c>
      <c r="D40" s="1376" t="s">
        <v>60</v>
      </c>
      <c r="E40" s="1432">
        <v>200</v>
      </c>
      <c r="F40" s="1433">
        <v>200</v>
      </c>
      <c r="G40" s="9"/>
      <c r="H40" s="9"/>
      <c r="I40" s="275"/>
      <c r="J40" s="9"/>
      <c r="K40" s="9"/>
      <c r="L40" s="70"/>
      <c r="M40" s="93"/>
      <c r="N40" s="1105" t="s">
        <v>137</v>
      </c>
      <c r="O40" s="1066"/>
      <c r="P40" s="1059"/>
      <c r="Q40" s="1066"/>
      <c r="R40" s="1162"/>
      <c r="S40" s="1066">
        <f>E38</f>
        <v>3</v>
      </c>
      <c r="T40" s="1267">
        <f>F38</f>
        <v>3</v>
      </c>
      <c r="U40" s="1066">
        <f t="shared" si="28"/>
        <v>0</v>
      </c>
      <c r="V40" s="1253">
        <f t="shared" si="29"/>
        <v>0</v>
      </c>
      <c r="W40" s="1066">
        <f t="shared" si="30"/>
        <v>3</v>
      </c>
      <c r="X40" s="1162">
        <f t="shared" si="31"/>
        <v>3</v>
      </c>
      <c r="Z40" s="1816" t="s">
        <v>519</v>
      </c>
      <c r="AA40" s="1157"/>
      <c r="AB40" s="2290"/>
      <c r="AC40" s="895"/>
      <c r="AD40" s="2294"/>
      <c r="AE40" s="895"/>
      <c r="AF40" s="2300"/>
      <c r="AG40" s="1174">
        <f>AA40+AC40</f>
        <v>0</v>
      </c>
      <c r="AH40" s="1168">
        <f t="shared" ref="AH40" si="41">AB40+AD40</f>
        <v>0</v>
      </c>
      <c r="AI40" s="1090">
        <f t="shared" ref="AI40" si="42">AC40+AE40</f>
        <v>0</v>
      </c>
      <c r="AJ40" s="1169">
        <f t="shared" ref="AJ40" si="43">AD40+AF40</f>
        <v>0</v>
      </c>
      <c r="AL40" s="1105" t="s">
        <v>137</v>
      </c>
      <c r="AM40" s="1106">
        <f t="shared" si="18"/>
        <v>3</v>
      </c>
      <c r="AN40" s="1114">
        <f t="shared" si="19"/>
        <v>3</v>
      </c>
      <c r="AO40" s="1129" t="s">
        <v>394</v>
      </c>
      <c r="AP40" s="1130">
        <f t="shared" ref="AP40:AP55" si="44">AA41+AC41+AE41</f>
        <v>0</v>
      </c>
      <c r="AQ40" s="1131">
        <f t="shared" ref="AQ40:AQ55" si="45">AB41+AD41+AF41</f>
        <v>0</v>
      </c>
      <c r="AU40" s="137"/>
      <c r="AV40" s="9"/>
      <c r="AW40" s="9"/>
    </row>
    <row r="41" spans="1:56" ht="15.75" customHeight="1" thickBot="1">
      <c r="A41" s="1299" t="s">
        <v>379</v>
      </c>
      <c r="B41" s="1300"/>
      <c r="C41" s="1608">
        <f>C37+C40+20+30</f>
        <v>390</v>
      </c>
      <c r="D41" s="252" t="s">
        <v>81</v>
      </c>
      <c r="E41" s="1390">
        <v>10</v>
      </c>
      <c r="F41" s="1534">
        <v>10</v>
      </c>
      <c r="G41" s="31"/>
      <c r="H41" s="31"/>
      <c r="I41" s="2025"/>
      <c r="J41" s="31"/>
      <c r="K41" s="31"/>
      <c r="L41" s="72"/>
      <c r="M41" s="93"/>
      <c r="N41" s="1105" t="s">
        <v>77</v>
      </c>
      <c r="O41" s="1066"/>
      <c r="P41" s="1059"/>
      <c r="Q41" s="1066"/>
      <c r="R41" s="1162"/>
      <c r="S41" s="1066"/>
      <c r="T41" s="1267"/>
      <c r="U41" s="1066">
        <f t="shared" si="28"/>
        <v>0</v>
      </c>
      <c r="V41" s="1253">
        <f t="shared" si="29"/>
        <v>0</v>
      </c>
      <c r="W41" s="1066">
        <f t="shared" si="30"/>
        <v>0</v>
      </c>
      <c r="X41" s="1162">
        <f t="shared" si="31"/>
        <v>0</v>
      </c>
      <c r="Z41" s="1163" t="s">
        <v>394</v>
      </c>
      <c r="AA41" s="1164"/>
      <c r="AB41" s="1165"/>
      <c r="AC41" s="953"/>
      <c r="AD41" s="2295"/>
      <c r="AE41" s="1348"/>
      <c r="AF41" s="1167"/>
      <c r="AG41" s="1174">
        <f>AA41+AC41</f>
        <v>0</v>
      </c>
      <c r="AH41" s="1168">
        <f t="shared" ref="AG41:AJ43" si="46">AB41+AD41</f>
        <v>0</v>
      </c>
      <c r="AI41" s="1090">
        <f t="shared" si="46"/>
        <v>0</v>
      </c>
      <c r="AJ41" s="1169">
        <f t="shared" si="46"/>
        <v>0</v>
      </c>
      <c r="AL41" s="1105" t="s">
        <v>77</v>
      </c>
      <c r="AM41" s="1106">
        <f t="shared" si="18"/>
        <v>0</v>
      </c>
      <c r="AN41" s="1114">
        <f t="shared" si="19"/>
        <v>0</v>
      </c>
      <c r="AO41" s="1132" t="s">
        <v>395</v>
      </c>
      <c r="AP41" s="1106">
        <f t="shared" si="44"/>
        <v>200.2</v>
      </c>
      <c r="AQ41" s="1131">
        <f t="shared" si="45"/>
        <v>140</v>
      </c>
      <c r="AU41" s="144"/>
      <c r="AV41" s="9"/>
      <c r="AW41" s="9"/>
    </row>
    <row r="42" spans="1:56" ht="13.5" customHeight="1">
      <c r="M42" s="93"/>
      <c r="N42" s="453" t="s">
        <v>423</v>
      </c>
      <c r="O42" s="1066">
        <f>E14</f>
        <v>0.307</v>
      </c>
      <c r="P42" s="1059">
        <f>F14</f>
        <v>0.307</v>
      </c>
      <c r="Q42" s="1066">
        <f>E30+H30+H35+K31</f>
        <v>2.2200000000000002</v>
      </c>
      <c r="R42" s="1253">
        <f>F30+I30+I35+L31</f>
        <v>2.2200000000000002</v>
      </c>
      <c r="S42" s="1066"/>
      <c r="T42" s="1267"/>
      <c r="U42" s="1066">
        <f t="shared" si="28"/>
        <v>2.5270000000000001</v>
      </c>
      <c r="V42" s="1253">
        <f t="shared" si="29"/>
        <v>2.5270000000000001</v>
      </c>
      <c r="W42" s="1066">
        <f t="shared" si="30"/>
        <v>2.2200000000000002</v>
      </c>
      <c r="X42" s="1162">
        <f t="shared" si="31"/>
        <v>2.2200000000000002</v>
      </c>
      <c r="Z42" s="1170" t="s">
        <v>395</v>
      </c>
      <c r="AA42" s="1171"/>
      <c r="AB42" s="1172"/>
      <c r="AC42" s="953"/>
      <c r="AD42" s="2296"/>
      <c r="AE42" s="1349">
        <f>K38</f>
        <v>200.2</v>
      </c>
      <c r="AF42" s="1175">
        <f>L38</f>
        <v>140</v>
      </c>
      <c r="AG42" s="1090">
        <f t="shared" si="46"/>
        <v>0</v>
      </c>
      <c r="AH42" s="1168">
        <f t="shared" si="46"/>
        <v>0</v>
      </c>
      <c r="AI42" s="1090">
        <f t="shared" si="46"/>
        <v>200.2</v>
      </c>
      <c r="AJ42" s="1169">
        <f t="shared" si="46"/>
        <v>140</v>
      </c>
      <c r="AL42" s="1105" t="s">
        <v>54</v>
      </c>
      <c r="AM42" s="1106">
        <f t="shared" si="18"/>
        <v>2.5270000000000001</v>
      </c>
      <c r="AN42" s="1114">
        <f t="shared" si="19"/>
        <v>2.5270000000000001</v>
      </c>
      <c r="AO42" s="1133" t="s">
        <v>396</v>
      </c>
      <c r="AP42" s="1106">
        <f t="shared" si="44"/>
        <v>150</v>
      </c>
      <c r="AQ42" s="1131">
        <f t="shared" si="45"/>
        <v>100</v>
      </c>
      <c r="AU42" s="144"/>
      <c r="AV42" s="9"/>
      <c r="AW42" s="9"/>
    </row>
    <row r="43" spans="1:56" ht="14.25" customHeight="1" thickBot="1">
      <c r="M43" s="93"/>
      <c r="N43" s="1105" t="s">
        <v>424</v>
      </c>
      <c r="O43" s="1066"/>
      <c r="P43" s="1059"/>
      <c r="Q43" s="1066"/>
      <c r="R43" s="1162"/>
      <c r="S43" s="1066"/>
      <c r="T43" s="1267"/>
      <c r="U43" s="1066">
        <f t="shared" si="28"/>
        <v>0</v>
      </c>
      <c r="V43" s="1253">
        <f t="shared" si="29"/>
        <v>0</v>
      </c>
      <c r="W43" s="1066">
        <f t="shared" si="30"/>
        <v>0</v>
      </c>
      <c r="X43" s="1162">
        <f t="shared" si="31"/>
        <v>0</v>
      </c>
      <c r="Z43" s="1176" t="s">
        <v>396</v>
      </c>
      <c r="AA43" s="1729">
        <f>K14</f>
        <v>150</v>
      </c>
      <c r="AB43" s="2292">
        <f>L14</f>
        <v>100</v>
      </c>
      <c r="AC43" s="953"/>
      <c r="AD43" s="2296"/>
      <c r="AE43" s="1348"/>
      <c r="AF43" s="1175"/>
      <c r="AG43" s="1090">
        <f t="shared" si="46"/>
        <v>150</v>
      </c>
      <c r="AH43" s="1168">
        <f t="shared" si="46"/>
        <v>100</v>
      </c>
      <c r="AI43" s="1090">
        <f t="shared" si="46"/>
        <v>0</v>
      </c>
      <c r="AJ43" s="1169">
        <f t="shared" si="46"/>
        <v>0</v>
      </c>
      <c r="AL43" s="1105" t="s">
        <v>116</v>
      </c>
      <c r="AM43" s="1106">
        <f t="shared" si="18"/>
        <v>0</v>
      </c>
      <c r="AN43" s="1114">
        <f t="shared" si="19"/>
        <v>0</v>
      </c>
      <c r="AO43" s="1134" t="s">
        <v>397</v>
      </c>
      <c r="AP43" s="1115">
        <f t="shared" si="44"/>
        <v>0</v>
      </c>
      <c r="AQ43" s="1135">
        <f t="shared" si="45"/>
        <v>0</v>
      </c>
      <c r="AU43" s="144"/>
      <c r="AV43" s="9"/>
      <c r="AW43" s="9"/>
      <c r="AZ43" s="9"/>
      <c r="BA43" s="9"/>
      <c r="BB43" s="9"/>
      <c r="BC43" s="9"/>
      <c r="BD43" s="9"/>
    </row>
    <row r="44" spans="1:56" ht="15" customHeight="1" thickBot="1">
      <c r="M44" s="93"/>
      <c r="N44" s="1075" t="s">
        <v>166</v>
      </c>
      <c r="O44" s="1070">
        <f t="shared" ref="O44:T44" si="47">O45+O46+O47+O48</f>
        <v>0</v>
      </c>
      <c r="P44" s="1277">
        <f t="shared" si="47"/>
        <v>0</v>
      </c>
      <c r="Q44" s="1070">
        <f t="shared" si="47"/>
        <v>1.0142</v>
      </c>
      <c r="R44" s="1278">
        <f t="shared" si="47"/>
        <v>1.0142</v>
      </c>
      <c r="S44" s="1080">
        <f t="shared" si="47"/>
        <v>0</v>
      </c>
      <c r="T44" s="1279">
        <f t="shared" si="47"/>
        <v>0</v>
      </c>
      <c r="U44" s="1066">
        <f t="shared" si="28"/>
        <v>1.0142</v>
      </c>
      <c r="V44" s="1253">
        <f t="shared" si="29"/>
        <v>1.0142</v>
      </c>
      <c r="W44" s="1066">
        <f t="shared" si="30"/>
        <v>1.0142</v>
      </c>
      <c r="X44" s="1162">
        <f t="shared" si="31"/>
        <v>1.0142</v>
      </c>
      <c r="Z44" s="1177" t="s">
        <v>397</v>
      </c>
      <c r="AA44" s="1178"/>
      <c r="AB44" s="1179"/>
      <c r="AC44" s="1347"/>
      <c r="AD44" s="2297"/>
      <c r="AE44" s="1350"/>
      <c r="AF44" s="1181"/>
      <c r="AG44" s="1091">
        <f>AA44+AC44</f>
        <v>0</v>
      </c>
      <c r="AH44" s="1182"/>
      <c r="AI44" s="1091">
        <f t="shared" ref="AI44:AI56" si="48">AC44+AE44</f>
        <v>0</v>
      </c>
      <c r="AJ44" s="1183"/>
      <c r="AL44" s="1075" t="s">
        <v>166</v>
      </c>
      <c r="AM44" s="1106">
        <f t="shared" si="18"/>
        <v>1.0142</v>
      </c>
      <c r="AN44" s="1114">
        <f t="shared" si="19"/>
        <v>1.0142</v>
      </c>
      <c r="AO44" s="1136" t="s">
        <v>398</v>
      </c>
      <c r="AP44" s="1137">
        <f t="shared" si="44"/>
        <v>350.2</v>
      </c>
      <c r="AQ44" s="1138">
        <f t="shared" si="45"/>
        <v>240</v>
      </c>
      <c r="AU44" s="144"/>
      <c r="AV44" s="9"/>
      <c r="AW44" s="9"/>
      <c r="AZ44" s="9"/>
      <c r="BA44" s="9"/>
      <c r="BB44" s="9"/>
      <c r="BC44" s="9"/>
      <c r="BD44" s="9"/>
    </row>
    <row r="45" spans="1:56" ht="14.25" customHeight="1" thickBot="1">
      <c r="M45" s="93"/>
      <c r="N45" s="1076" t="s">
        <v>162</v>
      </c>
      <c r="O45" s="1071"/>
      <c r="P45" s="1280"/>
      <c r="Q45" s="1071">
        <f>E31+H31</f>
        <v>1.4200000000000001E-2</v>
      </c>
      <c r="R45" s="1281">
        <f>F31+I31</f>
        <v>1.4200000000000001E-2</v>
      </c>
      <c r="S45" s="1081"/>
      <c r="T45" s="1280"/>
      <c r="U45" s="1085">
        <f>O45+Q45</f>
        <v>1.4200000000000001E-2</v>
      </c>
      <c r="V45" s="1281">
        <f t="shared" si="29"/>
        <v>1.4200000000000001E-2</v>
      </c>
      <c r="W45" s="1067">
        <f t="shared" si="30"/>
        <v>1.4200000000000001E-2</v>
      </c>
      <c r="X45" s="1281">
        <f t="shared" si="31"/>
        <v>1.4200000000000001E-2</v>
      </c>
      <c r="Z45" s="1184" t="s">
        <v>398</v>
      </c>
      <c r="AA45" s="1817">
        <f t="shared" ref="AA45:AF45" si="49">SUM(AA39:AA44)</f>
        <v>150</v>
      </c>
      <c r="AB45" s="1186">
        <f t="shared" si="49"/>
        <v>100</v>
      </c>
      <c r="AC45" s="1187">
        <f t="shared" si="49"/>
        <v>0</v>
      </c>
      <c r="AD45" s="2298">
        <f t="shared" si="49"/>
        <v>0</v>
      </c>
      <c r="AE45" s="1189">
        <f t="shared" si="49"/>
        <v>200.2</v>
      </c>
      <c r="AF45" s="1190">
        <f t="shared" si="49"/>
        <v>140</v>
      </c>
      <c r="AG45" s="1189">
        <f>AA45+AC45</f>
        <v>150</v>
      </c>
      <c r="AH45" s="1191">
        <f>AB45+AD45</f>
        <v>100</v>
      </c>
      <c r="AI45" s="1189">
        <f t="shared" si="48"/>
        <v>200.2</v>
      </c>
      <c r="AJ45" s="1192">
        <f>AD45+AF45</f>
        <v>140</v>
      </c>
      <c r="AL45" s="1076" t="s">
        <v>162</v>
      </c>
      <c r="AM45" s="1106">
        <f t="shared" si="18"/>
        <v>1.4200000000000001E-2</v>
      </c>
      <c r="AN45" s="1114">
        <f t="shared" si="19"/>
        <v>1.4200000000000001E-2</v>
      </c>
      <c r="AO45" s="1316" t="s">
        <v>407</v>
      </c>
      <c r="AP45" s="1127">
        <f t="shared" si="44"/>
        <v>0</v>
      </c>
      <c r="AQ45" s="1140">
        <f t="shared" si="45"/>
        <v>0</v>
      </c>
      <c r="AS45" s="9"/>
      <c r="AT45" s="9"/>
      <c r="AU45" s="9"/>
      <c r="AV45" s="9"/>
      <c r="AW45" s="9"/>
      <c r="AZ45" s="9"/>
      <c r="BA45" s="9"/>
      <c r="BB45" s="9"/>
      <c r="BC45" s="9"/>
      <c r="BD45" s="9"/>
    </row>
    <row r="46" spans="1:56" ht="13.5" customHeight="1">
      <c r="D46" s="7"/>
      <c r="E46" s="12"/>
      <c r="F46" s="365"/>
      <c r="G46" s="7"/>
      <c r="H46" s="337"/>
      <c r="I46" s="356"/>
      <c r="J46" s="2034"/>
      <c r="K46" s="12"/>
      <c r="L46" s="365"/>
      <c r="M46" s="93"/>
      <c r="N46" s="1077" t="s">
        <v>387</v>
      </c>
      <c r="O46" s="1072"/>
      <c r="P46" s="1282"/>
      <c r="Q46" s="1072">
        <f>F33</f>
        <v>1</v>
      </c>
      <c r="R46" s="1283">
        <f>F33</f>
        <v>1</v>
      </c>
      <c r="S46" s="1082"/>
      <c r="T46" s="1282"/>
      <c r="U46" s="1085">
        <f>O46+Q46</f>
        <v>1</v>
      </c>
      <c r="V46" s="1281">
        <f t="shared" si="29"/>
        <v>1</v>
      </c>
      <c r="W46" s="1067">
        <f t="shared" si="30"/>
        <v>1</v>
      </c>
      <c r="X46" s="1281">
        <f t="shared" si="31"/>
        <v>1</v>
      </c>
      <c r="Z46" s="1316" t="s">
        <v>407</v>
      </c>
      <c r="AA46" s="1207"/>
      <c r="AB46" s="1305"/>
      <c r="AC46" s="1209"/>
      <c r="AD46" s="1308"/>
      <c r="AE46" s="1207"/>
      <c r="AF46" s="1305"/>
      <c r="AG46" s="1089"/>
      <c r="AH46" s="1311"/>
      <c r="AI46" s="1089">
        <f t="shared" si="48"/>
        <v>0</v>
      </c>
      <c r="AJ46" s="1314"/>
      <c r="AL46" s="1077" t="s">
        <v>387</v>
      </c>
      <c r="AM46" s="1106">
        <f t="shared" si="18"/>
        <v>1</v>
      </c>
      <c r="AN46" s="1114">
        <f t="shared" si="19"/>
        <v>1</v>
      </c>
      <c r="AO46" s="1301" t="s">
        <v>408</v>
      </c>
      <c r="AP46" s="1106">
        <f t="shared" si="44"/>
        <v>0</v>
      </c>
      <c r="AQ46" s="1131">
        <f t="shared" si="45"/>
        <v>0</v>
      </c>
      <c r="AS46" s="9"/>
      <c r="AT46" s="9"/>
      <c r="AU46" s="137"/>
      <c r="AV46" s="9"/>
      <c r="AW46" s="9"/>
      <c r="AZ46" s="9"/>
      <c r="BA46" s="9"/>
      <c r="BB46" s="9"/>
      <c r="BC46" s="9"/>
      <c r="BD46" s="9"/>
    </row>
    <row r="47" spans="1:56" ht="14.25" customHeight="1" thickBot="1">
      <c r="D47" s="47"/>
      <c r="E47" s="1784"/>
      <c r="F47" s="145"/>
      <c r="G47" s="7"/>
      <c r="H47" s="12"/>
      <c r="I47" s="145"/>
      <c r="J47" s="7"/>
      <c r="K47" s="12"/>
      <c r="L47" s="365"/>
      <c r="M47" s="93"/>
      <c r="N47" s="1078" t="s">
        <v>136</v>
      </c>
      <c r="O47" s="1073"/>
      <c r="P47" s="1284"/>
      <c r="Q47" s="1073"/>
      <c r="R47" s="1285"/>
      <c r="S47" s="1083"/>
      <c r="T47" s="1284"/>
      <c r="U47" s="1085">
        <f>O47+Q47</f>
        <v>0</v>
      </c>
      <c r="V47" s="1281">
        <f t="shared" si="29"/>
        <v>0</v>
      </c>
      <c r="W47" s="1067">
        <f t="shared" si="30"/>
        <v>0</v>
      </c>
      <c r="X47" s="1281">
        <f t="shared" si="31"/>
        <v>0</v>
      </c>
      <c r="Z47" s="1301" t="s">
        <v>408</v>
      </c>
      <c r="AA47" s="1213"/>
      <c r="AB47" s="1306"/>
      <c r="AC47" s="1215"/>
      <c r="AD47" s="1309"/>
      <c r="AE47" s="1213"/>
      <c r="AF47" s="1306"/>
      <c r="AG47" s="1090">
        <f t="shared" ref="AG47:AH49" si="50">AA47+AC47</f>
        <v>0</v>
      </c>
      <c r="AH47" s="1312">
        <f t="shared" si="50"/>
        <v>0</v>
      </c>
      <c r="AI47" s="1090">
        <f t="shared" si="48"/>
        <v>0</v>
      </c>
      <c r="AJ47" s="1265">
        <f t="shared" ref="AJ47:AJ52" si="51">AD47+AF47</f>
        <v>0</v>
      </c>
      <c r="AL47" s="1078" t="s">
        <v>136</v>
      </c>
      <c r="AM47" s="1115">
        <f t="shared" si="18"/>
        <v>0</v>
      </c>
      <c r="AN47" s="1116">
        <f t="shared" si="19"/>
        <v>0</v>
      </c>
      <c r="AO47" s="1302" t="s">
        <v>409</v>
      </c>
      <c r="AP47" s="1115">
        <f t="shared" si="44"/>
        <v>0</v>
      </c>
      <c r="AQ47" s="1135">
        <f t="shared" si="45"/>
        <v>0</v>
      </c>
      <c r="AS47" s="9"/>
      <c r="AT47" s="9"/>
      <c r="AU47" s="731"/>
      <c r="AV47" s="9"/>
      <c r="AW47" s="9"/>
      <c r="AZ47" s="9"/>
      <c r="BA47" s="9"/>
      <c r="BB47" s="9"/>
      <c r="BC47" s="9"/>
      <c r="BD47" s="9"/>
    </row>
    <row r="48" spans="1:56" ht="14.25" customHeight="1" thickBot="1">
      <c r="D48" s="47"/>
      <c r="E48" s="12"/>
      <c r="F48" s="143"/>
      <c r="G48" s="7"/>
      <c r="H48" s="12"/>
      <c r="I48" s="145"/>
      <c r="J48" s="7"/>
      <c r="K48" s="12"/>
      <c r="L48" s="365"/>
      <c r="M48" s="93"/>
      <c r="N48" s="1078" t="s">
        <v>439</v>
      </c>
      <c r="O48" s="1073"/>
      <c r="P48" s="1284"/>
      <c r="Q48" s="1073"/>
      <c r="R48" s="1285"/>
      <c r="S48" s="1083"/>
      <c r="T48" s="1284"/>
      <c r="U48" s="1085">
        <f>O48+Q48</f>
        <v>0</v>
      </c>
      <c r="V48" s="1281">
        <f t="shared" si="29"/>
        <v>0</v>
      </c>
      <c r="W48" s="1067">
        <f>Q48+S48</f>
        <v>0</v>
      </c>
      <c r="X48" s="1281">
        <f t="shared" si="31"/>
        <v>0</v>
      </c>
      <c r="Z48" s="1302" t="s">
        <v>475</v>
      </c>
      <c r="AA48" s="1219"/>
      <c r="AB48" s="1307"/>
      <c r="AC48" s="1221"/>
      <c r="AD48" s="1310"/>
      <c r="AE48" s="1219"/>
      <c r="AF48" s="1307"/>
      <c r="AG48" s="1091">
        <f t="shared" si="50"/>
        <v>0</v>
      </c>
      <c r="AH48" s="1313">
        <f t="shared" si="50"/>
        <v>0</v>
      </c>
      <c r="AI48" s="1091">
        <f t="shared" si="48"/>
        <v>0</v>
      </c>
      <c r="AJ48" s="1315">
        <f t="shared" si="51"/>
        <v>0</v>
      </c>
      <c r="AL48" s="460" t="s">
        <v>98</v>
      </c>
      <c r="AM48" s="1117">
        <f>O49+Q49+S49</f>
        <v>9.6</v>
      </c>
      <c r="AN48" s="1118">
        <f>P49+R49+T49</f>
        <v>9.6</v>
      </c>
      <c r="AO48" s="1303" t="s">
        <v>410</v>
      </c>
      <c r="AP48" s="1154">
        <f t="shared" si="44"/>
        <v>0</v>
      </c>
      <c r="AQ48" s="1155">
        <f t="shared" si="45"/>
        <v>0</v>
      </c>
      <c r="AR48" s="640"/>
      <c r="AS48" s="9"/>
      <c r="AT48" s="9"/>
      <c r="AU48" s="365"/>
      <c r="AV48" s="9"/>
      <c r="AW48" s="9"/>
      <c r="AZ48" s="9"/>
      <c r="BA48" s="9"/>
      <c r="BB48" s="9"/>
      <c r="BC48" s="9"/>
      <c r="BD48" s="9"/>
    </row>
    <row r="49" spans="1:56" ht="15" customHeight="1" thickBot="1">
      <c r="G49" s="7"/>
      <c r="H49" s="12"/>
      <c r="I49" s="145"/>
      <c r="J49" s="7"/>
      <c r="K49" s="12"/>
      <c r="L49" s="365"/>
      <c r="M49" s="93"/>
      <c r="N49" s="460" t="s">
        <v>98</v>
      </c>
      <c r="O49" s="1074"/>
      <c r="P49" s="1286"/>
      <c r="Q49" s="1074">
        <f>K25</f>
        <v>9.6</v>
      </c>
      <c r="R49" s="1287">
        <f>L25</f>
        <v>9.6</v>
      </c>
      <c r="S49" s="1084"/>
      <c r="T49" s="1288"/>
      <c r="U49" s="1086">
        <f>O49+Q49</f>
        <v>9.6</v>
      </c>
      <c r="V49" s="1289">
        <f t="shared" si="29"/>
        <v>9.6</v>
      </c>
      <c r="W49" s="1086">
        <f>Q49+S49</f>
        <v>9.6</v>
      </c>
      <c r="X49" s="1289">
        <f t="shared" si="31"/>
        <v>9.6</v>
      </c>
      <c r="Z49" s="1303" t="s">
        <v>410</v>
      </c>
      <c r="AA49" s="1323">
        <f t="shared" ref="AA49:AF49" si="52">AA46+AA47+AA48</f>
        <v>0</v>
      </c>
      <c r="AB49" s="1248">
        <f t="shared" si="52"/>
        <v>0</v>
      </c>
      <c r="AC49" s="1304">
        <f t="shared" si="52"/>
        <v>0</v>
      </c>
      <c r="AD49" s="1246">
        <f t="shared" si="52"/>
        <v>0</v>
      </c>
      <c r="AE49" s="1323">
        <f t="shared" si="52"/>
        <v>0</v>
      </c>
      <c r="AF49" s="1248">
        <f t="shared" si="52"/>
        <v>0</v>
      </c>
      <c r="AG49" s="1154">
        <f t="shared" si="50"/>
        <v>0</v>
      </c>
      <c r="AH49" s="1247">
        <f t="shared" si="50"/>
        <v>0</v>
      </c>
      <c r="AI49" s="1154">
        <f t="shared" si="48"/>
        <v>0</v>
      </c>
      <c r="AJ49" s="1248">
        <f t="shared" si="51"/>
        <v>0</v>
      </c>
      <c r="AO49" s="1139" t="s">
        <v>261</v>
      </c>
      <c r="AP49" s="1127">
        <f t="shared" si="44"/>
        <v>0</v>
      </c>
      <c r="AQ49" s="1140">
        <f t="shared" si="45"/>
        <v>0</v>
      </c>
      <c r="AR49" s="640"/>
      <c r="AS49" s="9"/>
      <c r="AT49" s="9"/>
      <c r="AU49" s="365"/>
      <c r="AV49" s="9"/>
      <c r="AW49" s="9"/>
      <c r="AZ49" s="9"/>
      <c r="BA49" s="9"/>
      <c r="BB49" s="9"/>
      <c r="BC49" s="9"/>
      <c r="BD49" s="9"/>
    </row>
    <row r="50" spans="1:56" ht="14.25" customHeight="1" thickBot="1">
      <c r="D50" s="86"/>
      <c r="E50" s="1786"/>
      <c r="F50" s="366"/>
      <c r="G50" s="7"/>
      <c r="H50" s="46"/>
      <c r="I50" s="145"/>
      <c r="J50" s="7"/>
      <c r="K50" s="12"/>
      <c r="L50" s="365"/>
      <c r="M50" s="93"/>
      <c r="Z50" s="1139" t="s">
        <v>402</v>
      </c>
      <c r="AA50" s="1193"/>
      <c r="AB50" s="1194"/>
      <c r="AC50" s="1089"/>
      <c r="AD50" s="1195"/>
      <c r="AE50" s="1193"/>
      <c r="AF50" s="1194"/>
      <c r="AG50" s="1089"/>
      <c r="AH50" s="1196">
        <f>AB50+AD50</f>
        <v>0</v>
      </c>
      <c r="AI50" s="1089">
        <f t="shared" si="48"/>
        <v>0</v>
      </c>
      <c r="AJ50" s="1197">
        <f t="shared" si="51"/>
        <v>0</v>
      </c>
      <c r="AO50" s="1141" t="s">
        <v>151</v>
      </c>
      <c r="AP50" s="1115">
        <f t="shared" si="44"/>
        <v>0</v>
      </c>
      <c r="AQ50" s="1135">
        <f t="shared" si="45"/>
        <v>0</v>
      </c>
      <c r="AR50" s="640"/>
      <c r="AS50" s="9"/>
      <c r="AT50" s="9"/>
      <c r="AU50" s="9"/>
      <c r="AV50" s="9"/>
      <c r="AW50" s="9"/>
      <c r="AZ50" s="9"/>
      <c r="BA50" s="9"/>
      <c r="BB50" s="9"/>
      <c r="BC50" s="9"/>
      <c r="BD50" s="9"/>
    </row>
    <row r="51" spans="1:56" ht="14.25" customHeight="1" thickBot="1">
      <c r="D51" s="86"/>
      <c r="E51" s="1673"/>
      <c r="F51" s="364"/>
      <c r="G51" s="7"/>
      <c r="H51" s="12"/>
      <c r="I51" s="145"/>
      <c r="J51" s="7"/>
      <c r="K51" s="12"/>
      <c r="L51" s="365"/>
      <c r="M51" s="93"/>
      <c r="Z51" s="1141" t="s">
        <v>403</v>
      </c>
      <c r="AA51" s="1178"/>
      <c r="AB51" s="1198"/>
      <c r="AC51" s="1091"/>
      <c r="AD51" s="1199"/>
      <c r="AE51" s="1178"/>
      <c r="AF51" s="1198"/>
      <c r="AG51" s="1091">
        <f>AA51+AC51</f>
        <v>0</v>
      </c>
      <c r="AH51" s="1200">
        <f>AB51+AD51</f>
        <v>0</v>
      </c>
      <c r="AI51" s="1091">
        <f t="shared" si="48"/>
        <v>0</v>
      </c>
      <c r="AJ51" s="1201">
        <f t="shared" si="51"/>
        <v>0</v>
      </c>
      <c r="AM51" s="1119"/>
      <c r="AN51" s="298"/>
      <c r="AO51" s="1142" t="s">
        <v>399</v>
      </c>
      <c r="AP51" s="1143">
        <f t="shared" si="44"/>
        <v>0</v>
      </c>
      <c r="AQ51" s="1144">
        <f t="shared" si="45"/>
        <v>0</v>
      </c>
      <c r="AR51" s="107"/>
      <c r="AS51" s="9"/>
      <c r="AT51" s="9"/>
      <c r="AU51" s="145"/>
      <c r="AV51" s="9"/>
      <c r="AW51" s="9"/>
      <c r="AZ51" s="9"/>
      <c r="BA51" s="9"/>
      <c r="BB51" s="9"/>
      <c r="BC51" s="9"/>
      <c r="BD51" s="9"/>
    </row>
    <row r="52" spans="1:56" ht="14.25" customHeight="1" thickBot="1">
      <c r="D52" s="7"/>
      <c r="E52" s="12"/>
      <c r="F52" s="143"/>
      <c r="G52" s="7"/>
      <c r="H52" s="12"/>
      <c r="I52" s="145"/>
      <c r="J52" s="1790"/>
      <c r="K52" s="83"/>
      <c r="L52" s="87"/>
      <c r="M52" s="93"/>
      <c r="P52" s="1052"/>
      <c r="R52" s="1052"/>
      <c r="T52" s="1052"/>
      <c r="V52" s="1056"/>
      <c r="X52" s="1056"/>
      <c r="Z52" s="1142" t="s">
        <v>399</v>
      </c>
      <c r="AA52" s="1202">
        <f t="shared" ref="AA52:AF52" si="53">SUM(AA50:AA51)</f>
        <v>0</v>
      </c>
      <c r="AB52" s="1203">
        <f t="shared" si="53"/>
        <v>0</v>
      </c>
      <c r="AC52" s="1204">
        <f t="shared" si="53"/>
        <v>0</v>
      </c>
      <c r="AD52" s="1144">
        <f t="shared" si="53"/>
        <v>0</v>
      </c>
      <c r="AE52" s="1202">
        <f t="shared" si="53"/>
        <v>0</v>
      </c>
      <c r="AF52" s="1203">
        <f t="shared" si="53"/>
        <v>0</v>
      </c>
      <c r="AG52" s="1143">
        <f>AA52+AC52</f>
        <v>0</v>
      </c>
      <c r="AH52" s="1205">
        <f>AB52+AD52</f>
        <v>0</v>
      </c>
      <c r="AI52" s="1143">
        <f t="shared" si="48"/>
        <v>0</v>
      </c>
      <c r="AJ52" s="1206">
        <f t="shared" si="51"/>
        <v>0</v>
      </c>
      <c r="AM52" s="1119"/>
      <c r="AN52" s="1256"/>
      <c r="AO52" s="1145" t="s">
        <v>259</v>
      </c>
      <c r="AP52" s="1127">
        <f t="shared" si="44"/>
        <v>0</v>
      </c>
      <c r="AQ52" s="1140">
        <f t="shared" si="45"/>
        <v>0</v>
      </c>
      <c r="AR52" s="107"/>
      <c r="AS52" s="9"/>
      <c r="AT52" s="9"/>
      <c r="AU52" s="145"/>
      <c r="AV52" s="9"/>
      <c r="AW52" s="9"/>
      <c r="AZ52" s="9"/>
      <c r="BA52" s="9"/>
      <c r="BB52" s="9"/>
      <c r="BC52" s="9"/>
      <c r="BD52" s="9"/>
    </row>
    <row r="53" spans="1:56" ht="13.5" customHeight="1">
      <c r="A53" s="34"/>
      <c r="B53" s="7"/>
      <c r="C53" s="13"/>
      <c r="D53" s="17"/>
      <c r="E53" s="9"/>
      <c r="F53" s="9"/>
      <c r="G53" s="86"/>
      <c r="H53" s="12"/>
      <c r="I53" s="145"/>
      <c r="J53" s="1790"/>
      <c r="K53" s="83"/>
      <c r="L53" s="137"/>
      <c r="M53" s="93"/>
      <c r="P53" s="1052"/>
      <c r="R53" s="1052"/>
      <c r="T53" s="1052"/>
      <c r="V53" s="1056"/>
      <c r="X53" s="1056"/>
      <c r="Z53" s="1145" t="s">
        <v>259</v>
      </c>
      <c r="AA53" s="1207"/>
      <c r="AB53" s="1208"/>
      <c r="AC53" s="1209"/>
      <c r="AD53" s="1210"/>
      <c r="AE53" s="1207"/>
      <c r="AF53" s="1208"/>
      <c r="AG53" s="1089"/>
      <c r="AH53" s="1211"/>
      <c r="AI53" s="1089">
        <f t="shared" si="48"/>
        <v>0</v>
      </c>
      <c r="AJ53" s="1212"/>
      <c r="AM53" s="1257"/>
      <c r="AN53" s="78"/>
      <c r="AO53" s="1146" t="s">
        <v>103</v>
      </c>
      <c r="AP53" s="1106">
        <f t="shared" si="44"/>
        <v>0</v>
      </c>
      <c r="AQ53" s="1131">
        <f t="shared" si="45"/>
        <v>0</v>
      </c>
      <c r="AR53" s="107"/>
      <c r="AS53" s="9"/>
      <c r="AT53" s="9"/>
      <c r="AU53" s="145"/>
      <c r="AV53" s="9"/>
      <c r="AW53" s="9"/>
      <c r="AZ53" s="9"/>
      <c r="BA53" s="9"/>
      <c r="BB53" s="9"/>
      <c r="BC53" s="9"/>
      <c r="BD53" s="9"/>
    </row>
    <row r="54" spans="1:56" ht="13.5" customHeight="1" thickBot="1">
      <c r="A54" s="599"/>
      <c r="B54" s="102"/>
      <c r="C54" s="13"/>
      <c r="D54" s="363"/>
      <c r="E54" s="83"/>
      <c r="F54" s="137"/>
      <c r="G54" s="7"/>
      <c r="H54" s="1786"/>
      <c r="I54" s="366"/>
      <c r="J54" s="363"/>
      <c r="K54" s="83"/>
      <c r="L54" s="137"/>
      <c r="M54" s="93"/>
      <c r="N54" s="107"/>
      <c r="P54" s="1051"/>
      <c r="R54" s="1051"/>
      <c r="T54" s="1051"/>
      <c r="V54" s="286"/>
      <c r="X54" s="286"/>
      <c r="Z54" s="1146" t="s">
        <v>103</v>
      </c>
      <c r="AA54" s="1213"/>
      <c r="AB54" s="1214"/>
      <c r="AC54" s="1215"/>
      <c r="AD54" s="1216"/>
      <c r="AE54" s="1213"/>
      <c r="AF54" s="1214"/>
      <c r="AG54" s="1090">
        <f t="shared" ref="AG54:AH56" si="54">AA54+AC54</f>
        <v>0</v>
      </c>
      <c r="AH54" s="1217">
        <f t="shared" si="54"/>
        <v>0</v>
      </c>
      <c r="AI54" s="1090">
        <f t="shared" si="48"/>
        <v>0</v>
      </c>
      <c r="AJ54" s="1218">
        <f>AD54+AF54</f>
        <v>0</v>
      </c>
      <c r="AO54" s="1147" t="s">
        <v>260</v>
      </c>
      <c r="AP54" s="1115">
        <f t="shared" si="44"/>
        <v>89.194000000000003</v>
      </c>
      <c r="AQ54" s="1135">
        <f t="shared" si="45"/>
        <v>50</v>
      </c>
      <c r="AR54" s="107"/>
      <c r="AS54" s="9"/>
      <c r="AT54" s="9"/>
      <c r="AU54" s="143"/>
      <c r="AV54" s="9"/>
      <c r="AW54" s="9"/>
      <c r="AZ54" s="9"/>
      <c r="BA54" s="9"/>
      <c r="BB54" s="9"/>
      <c r="BC54" s="9"/>
      <c r="BD54" s="9"/>
    </row>
    <row r="55" spans="1:56" ht="13.5" customHeight="1" thickBot="1">
      <c r="A55" s="9"/>
      <c r="B55" s="41"/>
      <c r="C55" s="9"/>
      <c r="D55" s="1788"/>
      <c r="E55" s="46"/>
      <c r="F55" s="145"/>
      <c r="G55" s="47"/>
      <c r="H55" s="12"/>
      <c r="I55" s="145"/>
      <c r="J55" s="7"/>
      <c r="K55" s="1785"/>
      <c r="L55" s="145"/>
      <c r="M55" s="93"/>
      <c r="N55" s="107"/>
      <c r="P55" s="557"/>
      <c r="R55" s="557"/>
      <c r="T55" s="557"/>
      <c r="V55" s="1051"/>
      <c r="X55" s="1051"/>
      <c r="Z55" s="1147" t="s">
        <v>260</v>
      </c>
      <c r="AA55" s="1219"/>
      <c r="AB55" s="1220"/>
      <c r="AC55" s="1221">
        <f>K20</f>
        <v>89.194000000000003</v>
      </c>
      <c r="AD55" s="1803">
        <f>L20</f>
        <v>50</v>
      </c>
      <c r="AE55" s="1219"/>
      <c r="AF55" s="1220"/>
      <c r="AG55" s="1091">
        <f t="shared" si="54"/>
        <v>89.194000000000003</v>
      </c>
      <c r="AH55" s="1223">
        <f t="shared" si="54"/>
        <v>50</v>
      </c>
      <c r="AI55" s="1091">
        <f t="shared" si="48"/>
        <v>89.194000000000003</v>
      </c>
      <c r="AJ55" s="1224">
        <f>AD55+AF55</f>
        <v>50</v>
      </c>
      <c r="AO55" s="1148" t="s">
        <v>400</v>
      </c>
      <c r="AP55" s="1149">
        <f t="shared" si="44"/>
        <v>89.194000000000003</v>
      </c>
      <c r="AQ55" s="1150">
        <f t="shared" si="45"/>
        <v>50</v>
      </c>
      <c r="AR55" s="107"/>
      <c r="AS55" s="9"/>
      <c r="AT55" s="9"/>
      <c r="AU55" s="143"/>
      <c r="AV55" s="9"/>
      <c r="AW55" s="9"/>
      <c r="AZ55" s="9"/>
      <c r="BA55" s="9"/>
      <c r="BB55" s="9"/>
      <c r="BC55" s="9"/>
      <c r="BD55" s="9"/>
    </row>
    <row r="56" spans="1:56" ht="14.25" customHeight="1" thickBot="1">
      <c r="A56" s="9"/>
      <c r="B56" s="41"/>
      <c r="C56" s="9"/>
      <c r="D56" s="7"/>
      <c r="E56" s="12"/>
      <c r="F56" s="143"/>
      <c r="G56" s="9"/>
      <c r="H56" s="9"/>
      <c r="I56" s="9"/>
      <c r="J56" s="7"/>
      <c r="K56" s="337"/>
      <c r="L56" s="356"/>
      <c r="M56" s="93"/>
      <c r="N56" s="107"/>
      <c r="P56" s="1051"/>
      <c r="R56" s="1051"/>
      <c r="T56" s="1051"/>
      <c r="V56" s="286"/>
      <c r="X56" s="1051"/>
      <c r="Z56" s="1317" t="s">
        <v>400</v>
      </c>
      <c r="AA56" s="1318">
        <f t="shared" ref="AA56:AF56" si="55">AA53+AA54+AA55</f>
        <v>0</v>
      </c>
      <c r="AB56" s="1190">
        <f t="shared" si="55"/>
        <v>0</v>
      </c>
      <c r="AC56" s="1318">
        <f t="shared" si="55"/>
        <v>89.194000000000003</v>
      </c>
      <c r="AD56" s="1190">
        <f t="shared" si="55"/>
        <v>50</v>
      </c>
      <c r="AE56" s="1318">
        <f t="shared" si="55"/>
        <v>0</v>
      </c>
      <c r="AF56" s="1190">
        <f t="shared" si="55"/>
        <v>0</v>
      </c>
      <c r="AG56" s="1189">
        <f t="shared" si="54"/>
        <v>89.194000000000003</v>
      </c>
      <c r="AH56" s="1191">
        <f t="shared" si="54"/>
        <v>50</v>
      </c>
      <c r="AI56" s="1189">
        <f t="shared" si="48"/>
        <v>89.194000000000003</v>
      </c>
      <c r="AJ56" s="1192">
        <f>AD56+AF56</f>
        <v>50</v>
      </c>
      <c r="AR56" s="107"/>
      <c r="AS56" s="9"/>
      <c r="AT56" s="9"/>
      <c r="AU56" s="145"/>
      <c r="AV56" s="9"/>
      <c r="AW56" s="9"/>
      <c r="AZ56" s="9"/>
      <c r="BA56" s="9"/>
      <c r="BB56" s="9"/>
      <c r="BC56" s="9"/>
      <c r="BD56" s="9"/>
    </row>
    <row r="57" spans="1:56" ht="12.75" customHeight="1">
      <c r="A57" s="9"/>
      <c r="B57" s="41"/>
      <c r="C57" s="9"/>
      <c r="D57" s="7"/>
      <c r="E57" s="1784"/>
      <c r="F57" s="1789"/>
      <c r="G57" s="9"/>
      <c r="H57" s="9"/>
      <c r="I57" s="9"/>
      <c r="J57" s="7"/>
      <c r="K57" s="337"/>
      <c r="L57" s="356"/>
      <c r="M57" s="93"/>
      <c r="AU57" s="356"/>
      <c r="AV57" s="9"/>
      <c r="AW57" s="9"/>
      <c r="AZ57" s="9"/>
      <c r="BA57" s="9"/>
      <c r="BB57" s="9"/>
      <c r="BC57" s="9"/>
      <c r="BD57" s="9"/>
    </row>
    <row r="58" spans="1:56" ht="13.5" customHeight="1">
      <c r="A58" s="9"/>
      <c r="B58" s="41"/>
      <c r="C58" s="9"/>
      <c r="D58" s="7"/>
      <c r="E58" s="12"/>
      <c r="F58" s="143"/>
      <c r="G58" s="9"/>
      <c r="H58" s="9"/>
      <c r="I58" s="9"/>
      <c r="J58" s="86"/>
      <c r="K58" s="1786"/>
      <c r="L58" s="366"/>
      <c r="M58" s="93"/>
      <c r="AU58" s="9"/>
      <c r="AV58" s="9"/>
      <c r="AW58" s="9"/>
      <c r="AZ58" s="9"/>
      <c r="BA58" s="9"/>
      <c r="BB58" s="9"/>
      <c r="BC58" s="9"/>
      <c r="BD58" s="9"/>
    </row>
    <row r="59" spans="1:56" ht="15" customHeight="1">
      <c r="A59" s="9"/>
      <c r="B59" s="41"/>
      <c r="C59" s="9"/>
      <c r="D59" s="363"/>
      <c r="E59" s="83"/>
      <c r="F59" s="137"/>
      <c r="G59" s="1674"/>
      <c r="H59" s="9"/>
      <c r="I59" s="9"/>
      <c r="J59" s="9"/>
      <c r="K59" s="9"/>
      <c r="L59" s="9"/>
      <c r="M59" s="93"/>
      <c r="AU59" s="9"/>
      <c r="AV59" s="9"/>
      <c r="AW59" s="9"/>
      <c r="AZ59" s="9"/>
      <c r="BA59" s="9"/>
      <c r="BB59" s="9"/>
      <c r="BC59" s="9"/>
      <c r="BD59" s="9"/>
    </row>
    <row r="60" spans="1:56" ht="16.5" customHeight="1">
      <c r="B60" s="176" t="s">
        <v>235</v>
      </c>
      <c r="F60" s="2"/>
      <c r="G60" s="2"/>
      <c r="H60" s="2"/>
      <c r="K60" s="2"/>
      <c r="M60" s="93"/>
      <c r="Z60" t="s">
        <v>380</v>
      </c>
      <c r="AO60" s="138"/>
      <c r="AP60" s="107"/>
      <c r="AQ60" s="9"/>
      <c r="AU60" s="9"/>
      <c r="AV60" s="9"/>
      <c r="AW60" s="9"/>
      <c r="AZ60" s="9"/>
      <c r="BA60" s="9"/>
      <c r="BB60" s="9"/>
      <c r="BC60" s="9"/>
      <c r="BD60" s="9"/>
    </row>
    <row r="61" spans="1:56" ht="15.75" customHeight="1" thickBot="1">
      <c r="B61"/>
      <c r="C61" s="100" t="s">
        <v>550</v>
      </c>
      <c r="E61" s="77"/>
      <c r="K61" s="1791" t="s">
        <v>118</v>
      </c>
      <c r="M61" s="93"/>
      <c r="Z61" s="100" t="str">
        <f>N63</f>
        <v>2-й день</v>
      </c>
      <c r="AA61" s="2" t="s">
        <v>910</v>
      </c>
      <c r="AF61" s="133" t="s">
        <v>143</v>
      </c>
      <c r="AH61" s="309" t="s">
        <v>381</v>
      </c>
      <c r="AI61" s="63"/>
      <c r="AS61" s="46"/>
      <c r="AT61" s="619"/>
      <c r="AU61" s="9"/>
      <c r="AV61" s="9"/>
      <c r="AW61" s="9"/>
      <c r="AZ61" s="9"/>
      <c r="BA61" s="9"/>
      <c r="BB61" s="9"/>
      <c r="BC61" s="9"/>
      <c r="BD61" s="9"/>
    </row>
    <row r="62" spans="1:56" ht="15" thickBot="1">
      <c r="A62" s="2" t="s">
        <v>910</v>
      </c>
      <c r="B62" s="2"/>
      <c r="C62" s="79"/>
      <c r="E62" s="133" t="s">
        <v>143</v>
      </c>
      <c r="H62" s="80"/>
      <c r="I62" s="1778" t="s">
        <v>549</v>
      </c>
      <c r="J62" s="561"/>
      <c r="M62" s="93"/>
      <c r="N62" t="s">
        <v>380</v>
      </c>
      <c r="AO62" s="39"/>
      <c r="AP62" s="39"/>
      <c r="AQ62" s="49"/>
      <c r="AS62" s="343"/>
      <c r="AT62" s="343"/>
      <c r="AY62" s="9"/>
      <c r="AZ62" s="9"/>
      <c r="BA62" s="9"/>
      <c r="BB62" s="9"/>
      <c r="BC62" s="9"/>
      <c r="BD62" s="9"/>
    </row>
    <row r="63" spans="1:56" ht="15" thickBot="1">
      <c r="A63" s="27" t="s">
        <v>430</v>
      </c>
      <c r="B63" s="81" t="s">
        <v>3</v>
      </c>
      <c r="C63" s="82" t="s">
        <v>4</v>
      </c>
      <c r="D63" s="248" t="s">
        <v>61</v>
      </c>
      <c r="E63" s="67"/>
      <c r="F63" s="67"/>
      <c r="G63" s="67"/>
      <c r="H63" s="67"/>
      <c r="I63" s="67"/>
      <c r="J63" s="67"/>
      <c r="K63" s="67"/>
      <c r="L63" s="53"/>
      <c r="M63" s="93"/>
      <c r="N63" s="100" t="s">
        <v>427</v>
      </c>
      <c r="O63" s="2" t="s">
        <v>910</v>
      </c>
      <c r="T63" s="133" t="s">
        <v>143</v>
      </c>
      <c r="V63" s="309" t="s">
        <v>381</v>
      </c>
      <c r="W63" s="63"/>
      <c r="X63" s="1258"/>
      <c r="Z63" s="1045" t="s">
        <v>307</v>
      </c>
      <c r="AA63" s="1046" t="s">
        <v>382</v>
      </c>
      <c r="AB63" s="1047"/>
      <c r="AC63" s="1046" t="s">
        <v>383</v>
      </c>
      <c r="AD63" s="1047"/>
      <c r="AE63" s="1046" t="s">
        <v>384</v>
      </c>
      <c r="AF63" s="1047"/>
      <c r="AG63" s="1046" t="s">
        <v>388</v>
      </c>
      <c r="AH63" s="1047"/>
      <c r="AI63" s="1093" t="s">
        <v>389</v>
      </c>
      <c r="AJ63" s="1047"/>
      <c r="AO63" s="1045" t="s">
        <v>307</v>
      </c>
      <c r="AP63" s="1120" t="s">
        <v>391</v>
      </c>
      <c r="AQ63" s="1121"/>
      <c r="AS63" s="343"/>
      <c r="AT63" s="343"/>
      <c r="AY63" s="9"/>
      <c r="AZ63" s="9"/>
      <c r="BA63" s="9"/>
      <c r="BB63" s="9"/>
      <c r="BC63" s="9"/>
      <c r="BD63" s="9"/>
    </row>
    <row r="64" spans="1:56" ht="12.75" customHeight="1" thickBot="1">
      <c r="A64" s="262" t="s">
        <v>431</v>
      </c>
      <c r="B64" s="9"/>
      <c r="C64" s="263" t="s">
        <v>62</v>
      </c>
      <c r="D64" s="60"/>
      <c r="E64" s="9"/>
      <c r="F64" s="9"/>
      <c r="G64" s="31"/>
      <c r="H64" s="31"/>
      <c r="I64" s="31"/>
      <c r="J64" s="9"/>
      <c r="K64" s="9"/>
      <c r="L64" s="70"/>
      <c r="M64" s="93"/>
      <c r="Z64" s="1324" t="s">
        <v>415</v>
      </c>
      <c r="AA64" s="1048" t="s">
        <v>101</v>
      </c>
      <c r="AB64" s="1050" t="s">
        <v>102</v>
      </c>
      <c r="AC64" s="1094" t="s">
        <v>101</v>
      </c>
      <c r="AD64" s="1095" t="s">
        <v>102</v>
      </c>
      <c r="AE64" s="1094" t="s">
        <v>101</v>
      </c>
      <c r="AF64" s="1095" t="s">
        <v>102</v>
      </c>
      <c r="AG64" s="1048" t="s">
        <v>101</v>
      </c>
      <c r="AH64" s="1049" t="s">
        <v>102</v>
      </c>
      <c r="AI64" s="1096" t="s">
        <v>101</v>
      </c>
      <c r="AJ64" s="1049" t="s">
        <v>102</v>
      </c>
      <c r="AL64" s="1097" t="s">
        <v>390</v>
      </c>
      <c r="AN64" s="39"/>
      <c r="AO64" s="31"/>
      <c r="AP64" s="1328" t="s">
        <v>101</v>
      </c>
      <c r="AQ64" s="1329" t="s">
        <v>102</v>
      </c>
      <c r="AS64" s="12"/>
      <c r="AT64" s="12"/>
      <c r="AY64" s="9"/>
      <c r="AZ64" s="9"/>
      <c r="BA64" s="9"/>
      <c r="BB64" s="9"/>
      <c r="BC64" s="9"/>
      <c r="BD64" s="9"/>
    </row>
    <row r="65" spans="1:56" ht="16.2" thickBot="1">
      <c r="A65" s="638" t="s">
        <v>599</v>
      </c>
      <c r="B65" s="67"/>
      <c r="C65" s="67"/>
      <c r="D65" s="574" t="s">
        <v>939</v>
      </c>
      <c r="E65" s="1731"/>
      <c r="F65" s="1394"/>
      <c r="J65" s="1488" t="s">
        <v>527</v>
      </c>
      <c r="K65" s="39"/>
      <c r="L65" s="49"/>
      <c r="M65" s="93"/>
      <c r="N65" s="1343" t="s">
        <v>419</v>
      </c>
      <c r="O65" s="187"/>
      <c r="P65" s="187"/>
      <c r="Q65" s="187"/>
      <c r="R65" s="187"/>
      <c r="S65" s="187"/>
      <c r="T65" s="187"/>
      <c r="U65" s="187"/>
      <c r="V65" s="187"/>
      <c r="W65" s="187"/>
      <c r="X65" s="1043"/>
      <c r="Z65" s="1151" t="s">
        <v>69</v>
      </c>
      <c r="AA65" s="1193"/>
      <c r="AB65" s="1225"/>
      <c r="AC65" s="1193"/>
      <c r="AD65" s="1226"/>
      <c r="AE65" s="1193"/>
      <c r="AF65" s="1227"/>
      <c r="AG65" s="1089">
        <f t="shared" ref="AG65:AG74" si="56">AA65+AC65</f>
        <v>0</v>
      </c>
      <c r="AH65" s="1228">
        <f t="shared" ref="AH65:AH74" si="57">AB65+AD65</f>
        <v>0</v>
      </c>
      <c r="AI65" s="1089">
        <f t="shared" ref="AI65:AI74" si="58">AC65+AE65</f>
        <v>0</v>
      </c>
      <c r="AJ65" s="1229">
        <f t="shared" ref="AJ65:AJ74" si="59">AD65+AF65</f>
        <v>0</v>
      </c>
      <c r="AL65" s="1045" t="s">
        <v>307</v>
      </c>
      <c r="AM65" s="1098" t="s">
        <v>391</v>
      </c>
      <c r="AN65" s="1099"/>
      <c r="AO65" s="1151" t="s">
        <v>69</v>
      </c>
      <c r="AP65" s="1127">
        <f t="shared" ref="AP65:AP87" si="60">AA65+AC65+AE65</f>
        <v>0</v>
      </c>
      <c r="AQ65" s="1140">
        <f t="shared" ref="AQ65:AQ88" si="61">AB65+AD65+AF65</f>
        <v>0</v>
      </c>
      <c r="AS65" s="12"/>
      <c r="AT65" s="12"/>
      <c r="AY65" s="9"/>
      <c r="AZ65" s="9"/>
      <c r="BA65" s="9"/>
      <c r="BB65" s="9"/>
      <c r="BC65" s="9"/>
      <c r="BD65" s="9"/>
    </row>
    <row r="66" spans="1:56" ht="15" thickBot="1">
      <c r="A66" s="1395"/>
      <c r="B66" s="169" t="s">
        <v>156</v>
      </c>
      <c r="C66" s="135"/>
      <c r="D66" s="1411" t="s">
        <v>100</v>
      </c>
      <c r="E66" s="1367" t="s">
        <v>101</v>
      </c>
      <c r="F66" s="1368" t="s">
        <v>102</v>
      </c>
      <c r="G66" s="1366" t="s">
        <v>100</v>
      </c>
      <c r="H66" s="1367" t="s">
        <v>101</v>
      </c>
      <c r="I66" s="1368" t="s">
        <v>102</v>
      </c>
      <c r="J66" s="1386" t="s">
        <v>100</v>
      </c>
      <c r="K66" s="1367" t="s">
        <v>101</v>
      </c>
      <c r="L66" s="1368" t="s">
        <v>102</v>
      </c>
      <c r="M66" s="870"/>
      <c r="N66" s="744"/>
      <c r="O66" s="14" t="s">
        <v>420</v>
      </c>
      <c r="P66" s="14"/>
      <c r="Q66" s="14"/>
      <c r="R66" s="14"/>
      <c r="S66" s="14"/>
      <c r="T66" s="14"/>
      <c r="U66" s="14"/>
      <c r="V66" s="14"/>
      <c r="W66" s="14"/>
      <c r="X66" s="1044"/>
      <c r="Z66" s="1151" t="s">
        <v>71</v>
      </c>
      <c r="AA66" s="1171">
        <f>E68</f>
        <v>9.6</v>
      </c>
      <c r="AB66" s="1290">
        <f>F68</f>
        <v>9.6</v>
      </c>
      <c r="AC66" s="1171"/>
      <c r="AD66" s="1231"/>
      <c r="AE66" s="1171"/>
      <c r="AF66" s="1232"/>
      <c r="AG66" s="1090">
        <f t="shared" si="56"/>
        <v>9.6</v>
      </c>
      <c r="AH66" s="1233">
        <f t="shared" si="57"/>
        <v>9.6</v>
      </c>
      <c r="AI66" s="1090">
        <f t="shared" si="58"/>
        <v>0</v>
      </c>
      <c r="AJ66" s="1162">
        <f t="shared" si="59"/>
        <v>0</v>
      </c>
      <c r="AL66" s="757"/>
      <c r="AM66" s="1100" t="s">
        <v>101</v>
      </c>
      <c r="AN66" s="1101" t="s">
        <v>102</v>
      </c>
      <c r="AO66" s="1151" t="s">
        <v>71</v>
      </c>
      <c r="AP66" s="1106">
        <f t="shared" si="60"/>
        <v>9.6</v>
      </c>
      <c r="AQ66" s="1131">
        <f t="shared" si="61"/>
        <v>9.6</v>
      </c>
      <c r="AS66" s="9"/>
      <c r="AT66" s="9"/>
      <c r="AY66" s="9"/>
      <c r="AZ66" s="9"/>
      <c r="BA66" s="9"/>
      <c r="BB66" s="9"/>
      <c r="BC66" s="9"/>
      <c r="BD66" s="9"/>
    </row>
    <row r="67" spans="1:56">
      <c r="A67" s="367" t="s">
        <v>440</v>
      </c>
      <c r="B67" s="272" t="s">
        <v>904</v>
      </c>
      <c r="C67" s="639" t="s">
        <v>937</v>
      </c>
      <c r="D67" s="987" t="s">
        <v>91</v>
      </c>
      <c r="E67" s="988">
        <v>153</v>
      </c>
      <c r="F67" s="1365">
        <v>150</v>
      </c>
      <c r="G67" s="1364" t="s">
        <v>257</v>
      </c>
      <c r="H67" s="1490">
        <v>6.4</v>
      </c>
      <c r="I67" s="2636">
        <v>6.4</v>
      </c>
      <c r="J67" s="2635" t="s">
        <v>92</v>
      </c>
      <c r="K67" s="1436">
        <v>1</v>
      </c>
      <c r="L67" s="1430">
        <v>1</v>
      </c>
      <c r="M67" s="93"/>
      <c r="Z67" s="1151" t="s">
        <v>72</v>
      </c>
      <c r="AA67" s="1234"/>
      <c r="AB67" s="1290"/>
      <c r="AC67" s="1234"/>
      <c r="AD67" s="1236"/>
      <c r="AE67" s="1234"/>
      <c r="AF67" s="1237"/>
      <c r="AG67" s="1090">
        <f t="shared" si="56"/>
        <v>0</v>
      </c>
      <c r="AH67" s="1233">
        <f t="shared" si="57"/>
        <v>0</v>
      </c>
      <c r="AI67" s="1090">
        <f t="shared" si="58"/>
        <v>0</v>
      </c>
      <c r="AJ67" s="1162">
        <f t="shared" si="59"/>
        <v>0</v>
      </c>
      <c r="AL67" s="1102" t="s">
        <v>134</v>
      </c>
      <c r="AM67" s="1103">
        <f t="shared" ref="AM67:AM72" si="62">O71+Q71+S71</f>
        <v>80</v>
      </c>
      <c r="AN67" s="1104">
        <f t="shared" ref="AN67:AN72" si="63">P71+R71+T71</f>
        <v>80</v>
      </c>
      <c r="AO67" s="1151" t="s">
        <v>72</v>
      </c>
      <c r="AP67" s="1106">
        <f t="shared" si="60"/>
        <v>0</v>
      </c>
      <c r="AQ67" s="1131">
        <f t="shared" si="61"/>
        <v>0</v>
      </c>
      <c r="AS67" s="9"/>
      <c r="AT67" s="9"/>
      <c r="AY67" s="9"/>
      <c r="AZ67" s="9"/>
      <c r="BA67" s="9"/>
      <c r="BB67" s="9"/>
      <c r="BC67" s="9"/>
      <c r="BD67" s="9"/>
    </row>
    <row r="68" spans="1:56" ht="15" thickBot="1">
      <c r="A68" s="297"/>
      <c r="B68" s="173" t="s">
        <v>903</v>
      </c>
      <c r="C68" s="279"/>
      <c r="D68" s="242" t="s">
        <v>283</v>
      </c>
      <c r="E68" s="241">
        <v>9.6</v>
      </c>
      <c r="F68" s="1370">
        <v>9.6</v>
      </c>
      <c r="G68" s="233" t="s">
        <v>93</v>
      </c>
      <c r="H68" s="1377">
        <v>6.4</v>
      </c>
      <c r="I68" s="2637">
        <v>6.4</v>
      </c>
      <c r="J68" s="994" t="s">
        <v>81</v>
      </c>
      <c r="K68" s="1432">
        <v>66</v>
      </c>
      <c r="L68" s="1372"/>
      <c r="M68" s="93"/>
      <c r="Z68" s="1151" t="s">
        <v>73</v>
      </c>
      <c r="AA68" s="1171"/>
      <c r="AB68" s="1235"/>
      <c r="AC68" s="1171"/>
      <c r="AD68" s="1236"/>
      <c r="AE68" s="1171"/>
      <c r="AF68" s="1237"/>
      <c r="AG68" s="1090">
        <f t="shared" si="56"/>
        <v>0</v>
      </c>
      <c r="AH68" s="1233">
        <f t="shared" si="57"/>
        <v>0</v>
      </c>
      <c r="AI68" s="1090">
        <f t="shared" si="58"/>
        <v>0</v>
      </c>
      <c r="AJ68" s="1162">
        <f t="shared" si="59"/>
        <v>0</v>
      </c>
      <c r="AL68" s="1105" t="s">
        <v>133</v>
      </c>
      <c r="AM68" s="1106">
        <f t="shared" si="62"/>
        <v>120.1</v>
      </c>
      <c r="AN68" s="1107">
        <f t="shared" si="63"/>
        <v>120.1</v>
      </c>
      <c r="AO68" s="1151" t="s">
        <v>73</v>
      </c>
      <c r="AP68" s="1106">
        <f t="shared" si="60"/>
        <v>0</v>
      </c>
      <c r="AQ68" s="1131">
        <f t="shared" si="61"/>
        <v>0</v>
      </c>
      <c r="AS68" s="9"/>
      <c r="AT68" s="9"/>
      <c r="AY68" s="9"/>
      <c r="AZ68" s="9"/>
      <c r="BA68" s="9"/>
      <c r="BB68" s="9"/>
      <c r="BC68" s="9"/>
      <c r="BD68" s="9"/>
    </row>
    <row r="69" spans="1:56" ht="12.75" customHeight="1">
      <c r="A69" s="1479" t="s">
        <v>526</v>
      </c>
      <c r="B69" s="247" t="s">
        <v>527</v>
      </c>
      <c r="C69" s="259">
        <v>200</v>
      </c>
      <c r="D69" s="242" t="s">
        <v>88</v>
      </c>
      <c r="E69" s="1481">
        <v>12</v>
      </c>
      <c r="F69" s="2634">
        <v>12</v>
      </c>
      <c r="G69" s="233" t="s">
        <v>565</v>
      </c>
      <c r="H69" s="1406">
        <v>0.37</v>
      </c>
      <c r="I69" s="1880">
        <v>0.37</v>
      </c>
      <c r="J69" s="1529" t="s">
        <v>50</v>
      </c>
      <c r="K69" s="241">
        <v>7</v>
      </c>
      <c r="L69" s="1424">
        <v>7</v>
      </c>
      <c r="M69" s="93"/>
      <c r="N69" s="1045" t="s">
        <v>307</v>
      </c>
      <c r="O69" s="1046" t="s">
        <v>382</v>
      </c>
      <c r="P69" s="1047"/>
      <c r="Q69" s="1046" t="s">
        <v>383</v>
      </c>
      <c r="R69" s="1047"/>
      <c r="S69" s="1046" t="s">
        <v>384</v>
      </c>
      <c r="T69" s="1047"/>
      <c r="U69" s="1046" t="s">
        <v>385</v>
      </c>
      <c r="V69" s="1047"/>
      <c r="W69" s="1046" t="s">
        <v>386</v>
      </c>
      <c r="X69" s="1047"/>
      <c r="Z69" s="1151" t="s">
        <v>75</v>
      </c>
      <c r="AA69" s="1171"/>
      <c r="AB69" s="1230"/>
      <c r="AC69" s="1171"/>
      <c r="AD69" s="1231"/>
      <c r="AE69" s="1171"/>
      <c r="AF69" s="1232"/>
      <c r="AG69" s="1090">
        <f t="shared" si="56"/>
        <v>0</v>
      </c>
      <c r="AH69" s="1233">
        <f t="shared" si="57"/>
        <v>0</v>
      </c>
      <c r="AI69" s="1090">
        <f t="shared" si="58"/>
        <v>0</v>
      </c>
      <c r="AJ69" s="1162">
        <f t="shared" si="59"/>
        <v>0</v>
      </c>
      <c r="AL69" s="1105" t="s">
        <v>79</v>
      </c>
      <c r="AM69" s="1106">
        <f t="shared" si="62"/>
        <v>12</v>
      </c>
      <c r="AN69" s="1107">
        <f t="shared" si="63"/>
        <v>12</v>
      </c>
      <c r="AO69" s="1151" t="s">
        <v>75</v>
      </c>
      <c r="AP69" s="1106">
        <f t="shared" si="60"/>
        <v>0</v>
      </c>
      <c r="AQ69" s="1131">
        <f t="shared" si="61"/>
        <v>0</v>
      </c>
      <c r="AS69" s="9"/>
      <c r="AT69" s="9"/>
      <c r="AY69" s="9"/>
      <c r="AZ69" s="9"/>
      <c r="BA69" s="9"/>
      <c r="BB69" s="9"/>
      <c r="BC69" s="9"/>
      <c r="BD69" s="9"/>
    </row>
    <row r="70" spans="1:56" ht="12.75" customHeight="1" thickBot="1">
      <c r="A70" s="1590" t="s">
        <v>868</v>
      </c>
      <c r="B70" s="247" t="s">
        <v>870</v>
      </c>
      <c r="C70" s="256">
        <v>10</v>
      </c>
      <c r="D70" s="242" t="s">
        <v>144</v>
      </c>
      <c r="E70" s="1482" t="s">
        <v>266</v>
      </c>
      <c r="F70" s="1483">
        <v>5.4</v>
      </c>
      <c r="G70" s="233" t="s">
        <v>519</v>
      </c>
      <c r="H70" s="995">
        <v>40</v>
      </c>
      <c r="I70" s="1372">
        <v>40</v>
      </c>
      <c r="J70" s="1529" t="s">
        <v>81</v>
      </c>
      <c r="K70" s="1432">
        <v>100</v>
      </c>
      <c r="L70" s="1378"/>
      <c r="M70" s="93"/>
      <c r="N70" s="757"/>
      <c r="O70" s="1048" t="s">
        <v>101</v>
      </c>
      <c r="P70" s="1049" t="s">
        <v>102</v>
      </c>
      <c r="Q70" s="1048" t="s">
        <v>101</v>
      </c>
      <c r="R70" s="1049" t="s">
        <v>102</v>
      </c>
      <c r="S70" s="1048" t="s">
        <v>101</v>
      </c>
      <c r="T70" s="1049" t="s">
        <v>102</v>
      </c>
      <c r="U70" s="1048" t="s">
        <v>101</v>
      </c>
      <c r="V70" s="1049" t="s">
        <v>102</v>
      </c>
      <c r="W70" s="1048" t="s">
        <v>101</v>
      </c>
      <c r="X70" s="1050" t="s">
        <v>102</v>
      </c>
      <c r="Z70" s="1151" t="s">
        <v>76</v>
      </c>
      <c r="AA70" s="1171"/>
      <c r="AB70" s="1238"/>
      <c r="AC70" s="1171"/>
      <c r="AD70" s="1231"/>
      <c r="AE70" s="1171"/>
      <c r="AF70" s="1232"/>
      <c r="AG70" s="1090">
        <f t="shared" si="56"/>
        <v>0</v>
      </c>
      <c r="AH70" s="1233">
        <f t="shared" si="57"/>
        <v>0</v>
      </c>
      <c r="AI70" s="1090">
        <f t="shared" si="58"/>
        <v>0</v>
      </c>
      <c r="AJ70" s="1162">
        <f t="shared" si="59"/>
        <v>0</v>
      </c>
      <c r="AL70" s="1108" t="s">
        <v>392</v>
      </c>
      <c r="AM70" s="1109">
        <f t="shared" si="62"/>
        <v>9.6</v>
      </c>
      <c r="AN70" s="1110">
        <f t="shared" si="63"/>
        <v>9.6</v>
      </c>
      <c r="AO70" s="1151" t="s">
        <v>76</v>
      </c>
      <c r="AP70" s="1106">
        <f t="shared" si="60"/>
        <v>0</v>
      </c>
      <c r="AQ70" s="1131">
        <f t="shared" si="61"/>
        <v>0</v>
      </c>
      <c r="AY70" s="9"/>
      <c r="AZ70" s="9"/>
      <c r="BA70" s="9"/>
      <c r="BB70" s="9"/>
      <c r="BC70" s="9"/>
      <c r="BD70" s="9"/>
    </row>
    <row r="71" spans="1:56" ht="13.5" customHeight="1" thickBot="1">
      <c r="A71" s="240" t="s">
        <v>9</v>
      </c>
      <c r="B71" s="247" t="s">
        <v>10</v>
      </c>
      <c r="C71" s="259">
        <v>40</v>
      </c>
      <c r="D71" s="2638" t="s">
        <v>82</v>
      </c>
      <c r="E71" s="1500">
        <v>6.4</v>
      </c>
      <c r="F71" s="2639">
        <v>6.4</v>
      </c>
      <c r="G71" s="31"/>
      <c r="H71" s="31"/>
      <c r="I71" s="72"/>
      <c r="J71" s="994" t="s">
        <v>80</v>
      </c>
      <c r="K71" s="241">
        <v>52.75</v>
      </c>
      <c r="L71" s="1380">
        <v>50</v>
      </c>
      <c r="M71" s="93"/>
      <c r="N71" s="1344" t="s">
        <v>134</v>
      </c>
      <c r="O71" s="1065"/>
      <c r="P71" s="1259"/>
      <c r="Q71" s="1079">
        <f>C87</f>
        <v>50</v>
      </c>
      <c r="R71" s="1251">
        <f>C87</f>
        <v>50</v>
      </c>
      <c r="S71" s="1079">
        <f>C100</f>
        <v>30</v>
      </c>
      <c r="T71" s="1260">
        <f>C100</f>
        <v>30</v>
      </c>
      <c r="U71" s="1079">
        <f>O71+Q71</f>
        <v>50</v>
      </c>
      <c r="V71" s="1250">
        <f>P71+R71</f>
        <v>50</v>
      </c>
      <c r="W71" s="1079">
        <f>Q71+S71</f>
        <v>80</v>
      </c>
      <c r="X71" s="1251">
        <f>R71+T71</f>
        <v>80</v>
      </c>
      <c r="Z71" s="1152" t="s">
        <v>417</v>
      </c>
      <c r="AA71" s="1591"/>
      <c r="AB71" s="1351"/>
      <c r="AC71" s="1171"/>
      <c r="AD71" s="1231"/>
      <c r="AE71" s="1171"/>
      <c r="AF71" s="1232"/>
      <c r="AG71" s="1090">
        <f t="shared" si="56"/>
        <v>0</v>
      </c>
      <c r="AH71" s="1233">
        <f t="shared" si="57"/>
        <v>0</v>
      </c>
      <c r="AI71" s="1090">
        <f t="shared" si="58"/>
        <v>0</v>
      </c>
      <c r="AJ71" s="1162">
        <f t="shared" si="59"/>
        <v>0</v>
      </c>
      <c r="AL71" s="1105" t="s">
        <v>105</v>
      </c>
      <c r="AM71" s="1106">
        <f t="shared" si="62"/>
        <v>16.82</v>
      </c>
      <c r="AN71" s="1107">
        <f t="shared" si="63"/>
        <v>16.82</v>
      </c>
      <c r="AO71" s="1152" t="s">
        <v>417</v>
      </c>
      <c r="AP71" s="1106">
        <f t="shared" si="60"/>
        <v>0</v>
      </c>
      <c r="AQ71" s="1131">
        <f t="shared" si="61"/>
        <v>0</v>
      </c>
      <c r="AY71" s="9"/>
      <c r="AZ71" s="9"/>
      <c r="BA71" s="9"/>
      <c r="BB71" s="9"/>
      <c r="BC71" s="9"/>
      <c r="BD71" s="9"/>
    </row>
    <row r="72" spans="1:56" ht="15" thickBot="1">
      <c r="A72" s="1898" t="s">
        <v>700</v>
      </c>
      <c r="B72" s="233" t="s">
        <v>464</v>
      </c>
      <c r="C72" s="258">
        <v>100</v>
      </c>
      <c r="G72" s="1484" t="s">
        <v>267</v>
      </c>
      <c r="H72" s="31"/>
      <c r="I72" s="72"/>
      <c r="J72" s="1681" t="s">
        <v>464</v>
      </c>
      <c r="K72" s="39"/>
      <c r="L72" s="49"/>
      <c r="M72" s="93"/>
      <c r="N72" s="1105" t="s">
        <v>133</v>
      </c>
      <c r="O72" s="1066">
        <f>C71</f>
        <v>40</v>
      </c>
      <c r="P72" s="1261">
        <f>C71</f>
        <v>40</v>
      </c>
      <c r="Q72" s="1066">
        <f>C86</f>
        <v>70</v>
      </c>
      <c r="R72" s="1262">
        <f>C86</f>
        <v>70</v>
      </c>
      <c r="S72" s="1066">
        <f>H99</f>
        <v>10.1</v>
      </c>
      <c r="T72" s="1261">
        <f>I99</f>
        <v>10.1</v>
      </c>
      <c r="U72" s="1066">
        <f t="shared" ref="U72:U76" si="64">O72+Q72</f>
        <v>110</v>
      </c>
      <c r="V72" s="1253">
        <f t="shared" ref="V72:V76" si="65">P72+R72</f>
        <v>110</v>
      </c>
      <c r="W72" s="1066">
        <f t="shared" ref="W72:W76" si="66">Q72+S72</f>
        <v>80.099999999999994</v>
      </c>
      <c r="X72" s="1162">
        <f t="shared" ref="X72:X76" si="67">R72+T72</f>
        <v>80.099999999999994</v>
      </c>
      <c r="Z72" s="1325" t="s">
        <v>416</v>
      </c>
      <c r="AA72" s="1178"/>
      <c r="AB72" s="1239"/>
      <c r="AC72" s="1178"/>
      <c r="AD72" s="1240"/>
      <c r="AE72" s="1178"/>
      <c r="AF72" s="1241"/>
      <c r="AG72" s="1091">
        <f t="shared" si="56"/>
        <v>0</v>
      </c>
      <c r="AH72" s="1242">
        <f t="shared" si="57"/>
        <v>0</v>
      </c>
      <c r="AI72" s="1091">
        <f t="shared" si="58"/>
        <v>0</v>
      </c>
      <c r="AJ72" s="1055">
        <f t="shared" si="59"/>
        <v>0</v>
      </c>
      <c r="AL72" s="453" t="s">
        <v>45</v>
      </c>
      <c r="AM72" s="1106">
        <f t="shared" si="62"/>
        <v>173.14</v>
      </c>
      <c r="AN72" s="1107">
        <f t="shared" si="63"/>
        <v>130</v>
      </c>
      <c r="AO72" s="1325" t="s">
        <v>416</v>
      </c>
      <c r="AP72" s="1115">
        <f t="shared" si="60"/>
        <v>0</v>
      </c>
      <c r="AQ72" s="1135">
        <f t="shared" si="61"/>
        <v>0</v>
      </c>
      <c r="AY72" s="9"/>
      <c r="AZ72" s="9"/>
      <c r="BA72" s="9"/>
      <c r="BB72" s="9"/>
      <c r="BC72" s="9"/>
      <c r="BD72" s="9"/>
    </row>
    <row r="73" spans="1:56" ht="15" thickBot="1">
      <c r="A73" s="420"/>
      <c r="B73" s="1736"/>
      <c r="C73" s="171"/>
      <c r="G73" s="1485" t="s">
        <v>100</v>
      </c>
      <c r="H73" s="1357" t="s">
        <v>101</v>
      </c>
      <c r="I73" s="1486" t="s">
        <v>102</v>
      </c>
      <c r="J73" s="1485" t="s">
        <v>100</v>
      </c>
      <c r="K73" s="1357" t="s">
        <v>101</v>
      </c>
      <c r="L73" s="1486" t="s">
        <v>102</v>
      </c>
      <c r="M73" s="93"/>
      <c r="N73" s="1105" t="s">
        <v>79</v>
      </c>
      <c r="O73" s="1066"/>
      <c r="P73" s="1263"/>
      <c r="Q73" s="1066">
        <f>H81+H84</f>
        <v>10.5</v>
      </c>
      <c r="R73" s="1253">
        <f>I81+I84</f>
        <v>10.5</v>
      </c>
      <c r="S73" s="1066">
        <f>K99</f>
        <v>1.5</v>
      </c>
      <c r="T73" s="1264">
        <f>L99</f>
        <v>1.5</v>
      </c>
      <c r="U73" s="1066">
        <f t="shared" si="64"/>
        <v>10.5</v>
      </c>
      <c r="V73" s="1253">
        <f t="shared" si="65"/>
        <v>10.5</v>
      </c>
      <c r="W73" s="1066">
        <f t="shared" si="66"/>
        <v>12</v>
      </c>
      <c r="X73" s="1162">
        <f t="shared" si="67"/>
        <v>12</v>
      </c>
      <c r="Z73" s="1153" t="s">
        <v>401</v>
      </c>
      <c r="AA73" s="1243">
        <f t="shared" ref="AA73:AF73" si="68">SUM(AA65:AA72)</f>
        <v>9.6</v>
      </c>
      <c r="AB73" s="1244">
        <f t="shared" si="68"/>
        <v>9.6</v>
      </c>
      <c r="AC73" s="1245">
        <f t="shared" si="68"/>
        <v>0</v>
      </c>
      <c r="AD73" s="1155">
        <f t="shared" si="68"/>
        <v>0</v>
      </c>
      <c r="AE73" s="1243">
        <f t="shared" si="68"/>
        <v>0</v>
      </c>
      <c r="AF73" s="1246">
        <f t="shared" si="68"/>
        <v>0</v>
      </c>
      <c r="AG73" s="1154">
        <f t="shared" si="56"/>
        <v>9.6</v>
      </c>
      <c r="AH73" s="1247">
        <f t="shared" si="57"/>
        <v>9.6</v>
      </c>
      <c r="AI73" s="1154">
        <f t="shared" si="58"/>
        <v>0</v>
      </c>
      <c r="AJ73" s="1248">
        <f t="shared" si="59"/>
        <v>0</v>
      </c>
      <c r="AL73" s="2392" t="s">
        <v>865</v>
      </c>
      <c r="AM73" s="1111">
        <f t="shared" ref="AM73:AM101" si="69">O77+Q77+S77</f>
        <v>297.44</v>
      </c>
      <c r="AN73" s="1112">
        <f t="shared" ref="AN73:AN101" si="70">P77+R77+T77</f>
        <v>251.35</v>
      </c>
      <c r="AO73" s="1153" t="s">
        <v>401</v>
      </c>
      <c r="AP73" s="1154">
        <f t="shared" si="60"/>
        <v>9.6</v>
      </c>
      <c r="AQ73" s="1155">
        <f t="shared" si="61"/>
        <v>9.6</v>
      </c>
      <c r="AY73" s="9"/>
      <c r="AZ73" s="9"/>
      <c r="BA73" s="9"/>
      <c r="BB73" s="9"/>
      <c r="BC73" s="9"/>
      <c r="BD73" s="9"/>
    </row>
    <row r="74" spans="1:56">
      <c r="A74" s="60"/>
      <c r="B74" s="41"/>
      <c r="C74" s="70"/>
      <c r="G74" s="1733" t="s">
        <v>48</v>
      </c>
      <c r="H74" s="1734">
        <v>10</v>
      </c>
      <c r="I74" s="1537">
        <v>10</v>
      </c>
      <c r="J74" s="2642" t="s">
        <v>284</v>
      </c>
      <c r="K74" s="988">
        <v>113.5</v>
      </c>
      <c r="L74" s="1448">
        <v>100</v>
      </c>
      <c r="M74" s="107"/>
      <c r="N74" s="1108" t="s">
        <v>392</v>
      </c>
      <c r="O74" s="1067">
        <f t="shared" ref="O74:T74" si="71">AA73</f>
        <v>9.6</v>
      </c>
      <c r="P74" s="1291">
        <f t="shared" si="71"/>
        <v>9.6</v>
      </c>
      <c r="Q74" s="1067">
        <f t="shared" si="71"/>
        <v>0</v>
      </c>
      <c r="R74" s="1265">
        <f t="shared" si="71"/>
        <v>0</v>
      </c>
      <c r="S74" s="1067">
        <f t="shared" si="71"/>
        <v>0</v>
      </c>
      <c r="T74" s="1266">
        <f t="shared" si="71"/>
        <v>0</v>
      </c>
      <c r="U74" s="1067">
        <f t="shared" si="64"/>
        <v>9.6</v>
      </c>
      <c r="V74" s="1110">
        <f t="shared" si="65"/>
        <v>9.6</v>
      </c>
      <c r="W74" s="1067">
        <f t="shared" si="66"/>
        <v>0</v>
      </c>
      <c r="X74" s="1265">
        <f t="shared" si="67"/>
        <v>0</v>
      </c>
      <c r="Z74" s="2272" t="s">
        <v>852</v>
      </c>
      <c r="AA74" s="1087"/>
      <c r="AB74" s="1592"/>
      <c r="AC74" s="1089"/>
      <c r="AD74" s="1249"/>
      <c r="AE74" s="1092"/>
      <c r="AF74" s="1601"/>
      <c r="AG74" s="1092">
        <f t="shared" si="56"/>
        <v>0</v>
      </c>
      <c r="AH74" s="1250">
        <f t="shared" si="57"/>
        <v>0</v>
      </c>
      <c r="AI74" s="1092">
        <f t="shared" si="58"/>
        <v>0</v>
      </c>
      <c r="AJ74" s="1251">
        <f t="shared" si="59"/>
        <v>0</v>
      </c>
      <c r="AL74" s="2393" t="s">
        <v>866</v>
      </c>
      <c r="AM74" s="1111">
        <f t="shared" si="69"/>
        <v>0</v>
      </c>
      <c r="AN74" s="1112">
        <f t="shared" si="70"/>
        <v>0</v>
      </c>
      <c r="AO74" s="2272" t="s">
        <v>852</v>
      </c>
      <c r="AP74" s="1326">
        <f t="shared" si="60"/>
        <v>0</v>
      </c>
      <c r="AQ74" s="1341">
        <f t="shared" si="61"/>
        <v>0</v>
      </c>
      <c r="AY74" s="9"/>
      <c r="AZ74" s="9"/>
      <c r="BA74" s="9"/>
      <c r="BB74" s="9"/>
      <c r="BC74" s="9"/>
      <c r="BD74" s="9"/>
    </row>
    <row r="75" spans="1:56" ht="14.25" customHeight="1" thickBot="1">
      <c r="A75" s="1299" t="s">
        <v>377</v>
      </c>
      <c r="B75" s="1300"/>
      <c r="C75" s="1608">
        <f>C69+C70+C71+C72+160+40</f>
        <v>550</v>
      </c>
      <c r="G75" s="230"/>
      <c r="H75" s="226"/>
      <c r="I75" s="1735"/>
      <c r="J75" s="56"/>
      <c r="K75" s="31"/>
      <c r="L75" s="72"/>
      <c r="M75" s="93"/>
      <c r="N75" s="1105" t="s">
        <v>105</v>
      </c>
      <c r="O75" s="1066"/>
      <c r="P75" s="1059"/>
      <c r="Q75" s="1066"/>
      <c r="R75" s="1162"/>
      <c r="S75" s="1066">
        <f>H102</f>
        <v>16.82</v>
      </c>
      <c r="T75" s="1267">
        <f>I102</f>
        <v>16.82</v>
      </c>
      <c r="U75" s="1066">
        <f t="shared" si="64"/>
        <v>0</v>
      </c>
      <c r="V75" s="1253">
        <f t="shared" si="65"/>
        <v>0</v>
      </c>
      <c r="W75" s="1066">
        <f t="shared" si="66"/>
        <v>16.82</v>
      </c>
      <c r="X75" s="1162">
        <f t="shared" si="67"/>
        <v>16.82</v>
      </c>
      <c r="Z75" s="1123" t="s">
        <v>414</v>
      </c>
      <c r="AA75" s="895"/>
      <c r="AB75" s="1593"/>
      <c r="AC75" s="1090"/>
      <c r="AD75" s="1252"/>
      <c r="AE75" s="1090"/>
      <c r="AF75" s="1270"/>
      <c r="AG75" s="1090">
        <f t="shared" ref="AG75:AJ78" si="72">AA75+AC75</f>
        <v>0</v>
      </c>
      <c r="AH75" s="1253">
        <f t="shared" si="72"/>
        <v>0</v>
      </c>
      <c r="AI75" s="1090">
        <f t="shared" si="72"/>
        <v>0</v>
      </c>
      <c r="AJ75" s="1162">
        <f>AD75+AF75</f>
        <v>0</v>
      </c>
      <c r="AL75" s="1105" t="s">
        <v>70</v>
      </c>
      <c r="AM75" s="1106">
        <f t="shared" si="69"/>
        <v>167.1</v>
      </c>
      <c r="AN75" s="1107">
        <f t="shared" si="70"/>
        <v>152</v>
      </c>
      <c r="AO75" s="1123" t="s">
        <v>414</v>
      </c>
      <c r="AP75" s="1326">
        <f>AA75+AC75+AE75</f>
        <v>0</v>
      </c>
      <c r="AQ75" s="1341">
        <f t="shared" si="61"/>
        <v>0</v>
      </c>
      <c r="AY75" s="9"/>
      <c r="AZ75" s="9"/>
      <c r="BA75" s="9"/>
      <c r="BB75" s="9"/>
      <c r="BC75" s="9"/>
      <c r="BD75" s="9"/>
    </row>
    <row r="76" spans="1:56" ht="15.75" customHeight="1" thickBot="1">
      <c r="A76" s="361"/>
      <c r="B76" s="169" t="s">
        <v>123</v>
      </c>
      <c r="C76" s="53"/>
      <c r="D76" s="1491" t="s">
        <v>596</v>
      </c>
      <c r="E76" s="67"/>
      <c r="F76" s="67"/>
      <c r="G76" s="1508" t="s">
        <v>572</v>
      </c>
      <c r="H76" s="1509"/>
      <c r="I76" s="1509"/>
      <c r="J76" s="1612" t="s">
        <v>490</v>
      </c>
      <c r="K76" s="67"/>
      <c r="L76" s="53"/>
      <c r="M76" s="93"/>
      <c r="N76" s="453" t="s">
        <v>45</v>
      </c>
      <c r="O76" s="1066"/>
      <c r="P76" s="1059"/>
      <c r="Q76" s="1606">
        <f>E79+K84</f>
        <v>173.14</v>
      </c>
      <c r="R76" s="1162">
        <f>L84+F79</f>
        <v>130</v>
      </c>
      <c r="S76" s="1066"/>
      <c r="T76" s="1267"/>
      <c r="U76" s="1066">
        <f t="shared" si="64"/>
        <v>173.14</v>
      </c>
      <c r="V76" s="1253">
        <f t="shared" si="65"/>
        <v>130</v>
      </c>
      <c r="W76" s="1066">
        <f t="shared" si="66"/>
        <v>173.14</v>
      </c>
      <c r="X76" s="1162">
        <f t="shared" si="67"/>
        <v>130</v>
      </c>
      <c r="Z76" s="1122" t="s">
        <v>285</v>
      </c>
      <c r="AA76" s="895"/>
      <c r="AB76" s="1594"/>
      <c r="AC76" s="1090"/>
      <c r="AD76" s="1252"/>
      <c r="AE76" s="1090"/>
      <c r="AF76" s="1270"/>
      <c r="AG76" s="1090">
        <f t="shared" si="72"/>
        <v>0</v>
      </c>
      <c r="AH76" s="1253">
        <f t="shared" si="72"/>
        <v>0</v>
      </c>
      <c r="AI76" s="1090">
        <f t="shared" si="72"/>
        <v>0</v>
      </c>
      <c r="AJ76" s="1162">
        <f t="shared" si="72"/>
        <v>0</v>
      </c>
      <c r="AL76" s="1113" t="s">
        <v>104</v>
      </c>
      <c r="AM76" s="1106">
        <f t="shared" si="69"/>
        <v>26.8</v>
      </c>
      <c r="AN76" s="1107">
        <f t="shared" si="70"/>
        <v>25</v>
      </c>
      <c r="AO76" s="1122" t="s">
        <v>285</v>
      </c>
      <c r="AP76" s="1326">
        <f>AA76+AC76+AE76</f>
        <v>0</v>
      </c>
      <c r="AQ76" s="1341">
        <f t="shared" si="61"/>
        <v>0</v>
      </c>
      <c r="AY76" s="9"/>
      <c r="AZ76" s="9"/>
      <c r="BA76" s="9"/>
      <c r="BB76" s="9"/>
      <c r="BC76" s="9"/>
      <c r="BD76" s="9"/>
    </row>
    <row r="77" spans="1:56" ht="15" customHeight="1" thickBot="1">
      <c r="A77" s="339" t="s">
        <v>489</v>
      </c>
      <c r="B77" s="272" t="s">
        <v>490</v>
      </c>
      <c r="C77" s="258">
        <v>60</v>
      </c>
      <c r="D77" s="1411" t="s">
        <v>100</v>
      </c>
      <c r="E77" s="1367" t="s">
        <v>101</v>
      </c>
      <c r="F77" s="1470" t="s">
        <v>102</v>
      </c>
      <c r="G77" s="1427" t="s">
        <v>570</v>
      </c>
      <c r="H77" s="1473"/>
      <c r="I77" s="1473"/>
      <c r="J77" s="1544" t="s">
        <v>492</v>
      </c>
      <c r="K77" s="1473"/>
      <c r="L77" s="1549"/>
      <c r="M77" s="93"/>
      <c r="N77" s="2392" t="s">
        <v>865</v>
      </c>
      <c r="O77" s="1068">
        <f t="shared" ref="O77:T77" si="73">AA88</f>
        <v>0</v>
      </c>
      <c r="P77" s="1268">
        <f t="shared" si="73"/>
        <v>0</v>
      </c>
      <c r="Q77" s="2394">
        <f t="shared" si="73"/>
        <v>295.44</v>
      </c>
      <c r="R77" s="2395">
        <f t="shared" si="73"/>
        <v>249.35</v>
      </c>
      <c r="S77" s="1068">
        <f t="shared" si="73"/>
        <v>2</v>
      </c>
      <c r="T77" s="1270">
        <f t="shared" si="73"/>
        <v>2</v>
      </c>
      <c r="U77" s="2394">
        <f t="shared" ref="U77:U107" si="74">O77+Q77</f>
        <v>295.44</v>
      </c>
      <c r="V77" s="1112">
        <f t="shared" ref="V77:V107" si="75">P77+R77</f>
        <v>249.35</v>
      </c>
      <c r="W77" s="2394">
        <f t="shared" ref="W77:W107" si="76">Q77+S77</f>
        <v>297.44</v>
      </c>
      <c r="X77" s="2395">
        <f t="shared" ref="X77:X107" si="77">R77+T77</f>
        <v>251.35</v>
      </c>
      <c r="Z77" s="1124" t="s">
        <v>471</v>
      </c>
      <c r="AA77" s="895"/>
      <c r="AB77" s="1595"/>
      <c r="AC77" s="1090">
        <f>K79</f>
        <v>60</v>
      </c>
      <c r="AD77" s="1252">
        <f>L79</f>
        <v>60</v>
      </c>
      <c r="AE77" s="1091"/>
      <c r="AF77" s="1602"/>
      <c r="AG77" s="1091">
        <f t="shared" si="72"/>
        <v>60</v>
      </c>
      <c r="AH77" s="1255">
        <f t="shared" si="72"/>
        <v>60</v>
      </c>
      <c r="AI77" s="1091">
        <f t="shared" si="72"/>
        <v>60</v>
      </c>
      <c r="AJ77" s="1055">
        <f t="shared" si="72"/>
        <v>60</v>
      </c>
      <c r="AL77" s="1105" t="s">
        <v>132</v>
      </c>
      <c r="AM77" s="1106">
        <f t="shared" si="69"/>
        <v>0</v>
      </c>
      <c r="AN77" s="1107">
        <f t="shared" si="70"/>
        <v>0</v>
      </c>
      <c r="AO77" s="1124" t="s">
        <v>471</v>
      </c>
      <c r="AP77" s="1326">
        <f>AA77+AC77+AE77</f>
        <v>60</v>
      </c>
      <c r="AQ77" s="1341">
        <f t="shared" si="61"/>
        <v>60</v>
      </c>
      <c r="AY77" s="9"/>
      <c r="AZ77" s="9"/>
      <c r="BA77" s="9"/>
      <c r="BB77" s="9"/>
      <c r="BC77" s="9"/>
      <c r="BD77" s="9"/>
    </row>
    <row r="78" spans="1:56" ht="15" thickBot="1">
      <c r="A78" s="571"/>
      <c r="B78" s="173" t="s">
        <v>491</v>
      </c>
      <c r="C78" s="1670"/>
      <c r="D78" s="1472" t="s">
        <v>74</v>
      </c>
      <c r="E78" s="1556">
        <v>83.75</v>
      </c>
      <c r="F78" s="1557">
        <v>67</v>
      </c>
      <c r="G78" s="1398" t="s">
        <v>100</v>
      </c>
      <c r="H78" s="1357" t="s">
        <v>101</v>
      </c>
      <c r="I78" s="1358" t="s">
        <v>102</v>
      </c>
      <c r="J78" s="1386" t="s">
        <v>100</v>
      </c>
      <c r="K78" s="1367" t="s">
        <v>101</v>
      </c>
      <c r="L78" s="1368" t="s">
        <v>102</v>
      </c>
      <c r="M78" s="93"/>
      <c r="N78" s="2393" t="s">
        <v>866</v>
      </c>
      <c r="O78" s="1068">
        <f t="shared" ref="O78:T78" si="78">AA95</f>
        <v>0</v>
      </c>
      <c r="P78" s="1268">
        <f t="shared" si="78"/>
        <v>0</v>
      </c>
      <c r="Q78" s="1068">
        <f t="shared" si="78"/>
        <v>0</v>
      </c>
      <c r="R78" s="1269">
        <f t="shared" si="78"/>
        <v>0</v>
      </c>
      <c r="S78" s="1068">
        <f t="shared" si="78"/>
        <v>0</v>
      </c>
      <c r="T78" s="1270">
        <f t="shared" si="78"/>
        <v>0</v>
      </c>
      <c r="U78" s="1068">
        <f t="shared" si="74"/>
        <v>0</v>
      </c>
      <c r="V78" s="1112">
        <f t="shared" si="75"/>
        <v>0</v>
      </c>
      <c r="W78" s="1068">
        <f t="shared" si="76"/>
        <v>0</v>
      </c>
      <c r="X78" s="1269">
        <f t="shared" si="77"/>
        <v>0</v>
      </c>
      <c r="Z78" s="1124" t="s">
        <v>63</v>
      </c>
      <c r="AA78" s="1087"/>
      <c r="AB78" s="1592"/>
      <c r="AC78" s="1089"/>
      <c r="AD78" s="1249"/>
      <c r="AE78" s="1090"/>
      <c r="AF78" s="1270"/>
      <c r="AG78" s="1090">
        <f t="shared" si="72"/>
        <v>0</v>
      </c>
      <c r="AH78" s="1253">
        <f t="shared" si="72"/>
        <v>0</v>
      </c>
      <c r="AI78" s="1090">
        <f t="shared" si="72"/>
        <v>0</v>
      </c>
      <c r="AJ78" s="1162">
        <f t="shared" si="72"/>
        <v>0</v>
      </c>
      <c r="AL78" s="453" t="s">
        <v>85</v>
      </c>
      <c r="AM78" s="1106">
        <f t="shared" si="69"/>
        <v>56.59</v>
      </c>
      <c r="AN78" s="1107">
        <f t="shared" si="70"/>
        <v>48.1</v>
      </c>
      <c r="AO78" s="1124" t="s">
        <v>63</v>
      </c>
      <c r="AP78" s="1326">
        <f>AA78+AC78+AE78</f>
        <v>0</v>
      </c>
      <c r="AQ78" s="1341">
        <f t="shared" si="61"/>
        <v>0</v>
      </c>
      <c r="AY78" s="9"/>
      <c r="AZ78" s="9"/>
      <c r="BA78" s="9"/>
      <c r="BB78" s="9"/>
      <c r="BC78" s="9"/>
      <c r="BD78" s="9"/>
    </row>
    <row r="79" spans="1:56">
      <c r="A79" s="1814" t="s">
        <v>676</v>
      </c>
      <c r="B79" s="247" t="s">
        <v>596</v>
      </c>
      <c r="C79" s="1489">
        <v>250</v>
      </c>
      <c r="D79" s="242" t="s">
        <v>45</v>
      </c>
      <c r="E79" s="246">
        <v>53.4</v>
      </c>
      <c r="F79" s="1417">
        <v>40</v>
      </c>
      <c r="G79" s="987" t="s">
        <v>65</v>
      </c>
      <c r="H79" s="1363">
        <v>151.19999999999999</v>
      </c>
      <c r="I79" s="1412">
        <v>124.8</v>
      </c>
      <c r="J79" s="1387" t="s">
        <v>490</v>
      </c>
      <c r="K79" s="1388">
        <v>60</v>
      </c>
      <c r="L79" s="1438">
        <v>60</v>
      </c>
      <c r="M79" s="93"/>
      <c r="N79" s="1105" t="s">
        <v>70</v>
      </c>
      <c r="O79" s="1069">
        <f t="shared" ref="O79:T79" si="79">AA103</f>
        <v>153.5</v>
      </c>
      <c r="P79" s="1271">
        <f t="shared" si="79"/>
        <v>140</v>
      </c>
      <c r="Q79" s="1069">
        <f t="shared" si="79"/>
        <v>0</v>
      </c>
      <c r="R79" s="1162">
        <f t="shared" si="79"/>
        <v>0</v>
      </c>
      <c r="S79" s="1069">
        <f t="shared" si="79"/>
        <v>13.6</v>
      </c>
      <c r="T79" s="1267">
        <f t="shared" si="79"/>
        <v>12</v>
      </c>
      <c r="U79" s="1069">
        <f t="shared" si="74"/>
        <v>153.5</v>
      </c>
      <c r="V79" s="1253">
        <f t="shared" si="75"/>
        <v>140</v>
      </c>
      <c r="W79" s="1069">
        <f t="shared" si="76"/>
        <v>13.6</v>
      </c>
      <c r="X79" s="1162">
        <f t="shared" si="77"/>
        <v>12</v>
      </c>
      <c r="Z79" s="1802" t="s">
        <v>568</v>
      </c>
      <c r="AA79" s="895"/>
      <c r="AB79" s="1593"/>
      <c r="AC79" s="1090"/>
      <c r="AD79" s="1252"/>
      <c r="AE79" s="1090"/>
      <c r="AF79" s="1270"/>
      <c r="AG79" s="1090">
        <f t="shared" ref="AG79:AG80" si="80">AA79+AC79</f>
        <v>0</v>
      </c>
      <c r="AH79" s="1253">
        <f t="shared" ref="AH79:AH80" si="81">AB79+AD79</f>
        <v>0</v>
      </c>
      <c r="AI79" s="1090">
        <f t="shared" ref="AI79:AI80" si="82">AC79+AE79</f>
        <v>0</v>
      </c>
      <c r="AJ79" s="1162">
        <f t="shared" ref="AJ79:AJ80" si="83">AD79+AF79</f>
        <v>0</v>
      </c>
      <c r="AL79" s="453" t="s">
        <v>418</v>
      </c>
      <c r="AM79" s="1106">
        <f t="shared" si="69"/>
        <v>0</v>
      </c>
      <c r="AN79" s="1107">
        <f t="shared" si="70"/>
        <v>0</v>
      </c>
      <c r="AO79" s="1802" t="s">
        <v>568</v>
      </c>
      <c r="AP79" s="1326">
        <f>AA79+AC79+AE79</f>
        <v>0</v>
      </c>
      <c r="AQ79" s="1341">
        <f t="shared" si="61"/>
        <v>0</v>
      </c>
      <c r="AY79" s="9"/>
      <c r="AZ79" s="9"/>
      <c r="BA79" s="9"/>
      <c r="BB79" s="9"/>
      <c r="BC79" s="9"/>
      <c r="BD79" s="9"/>
    </row>
    <row r="80" spans="1:56" ht="15" thickBot="1">
      <c r="A80" s="238" t="s">
        <v>571</v>
      </c>
      <c r="B80" s="272" t="s">
        <v>572</v>
      </c>
      <c r="C80" s="1565">
        <v>120</v>
      </c>
      <c r="D80" s="242" t="s">
        <v>68</v>
      </c>
      <c r="E80" s="246">
        <v>12.5</v>
      </c>
      <c r="F80" s="1417">
        <v>10</v>
      </c>
      <c r="G80" s="2003" t="s">
        <v>82</v>
      </c>
      <c r="H80" s="241">
        <v>6</v>
      </c>
      <c r="I80" s="1372">
        <v>6</v>
      </c>
      <c r="J80" s="1519"/>
      <c r="K80" s="1533"/>
      <c r="L80" s="1724"/>
      <c r="M80" s="93"/>
      <c r="N80" s="1113" t="s">
        <v>104</v>
      </c>
      <c r="O80" s="1069">
        <f t="shared" ref="O80:T80" si="84">AA107</f>
        <v>0</v>
      </c>
      <c r="P80" s="1059">
        <f t="shared" si="84"/>
        <v>0</v>
      </c>
      <c r="Q80" s="1069">
        <f t="shared" si="84"/>
        <v>26.8</v>
      </c>
      <c r="R80" s="1253">
        <f t="shared" si="84"/>
        <v>25</v>
      </c>
      <c r="S80" s="1069">
        <f t="shared" si="84"/>
        <v>0</v>
      </c>
      <c r="T80" s="1267">
        <f t="shared" si="84"/>
        <v>0</v>
      </c>
      <c r="U80" s="1066">
        <f t="shared" si="74"/>
        <v>26.8</v>
      </c>
      <c r="V80" s="1253">
        <f t="shared" si="75"/>
        <v>25</v>
      </c>
      <c r="W80" s="1066">
        <f t="shared" si="76"/>
        <v>26.8</v>
      </c>
      <c r="X80" s="1162">
        <f t="shared" si="77"/>
        <v>25</v>
      </c>
      <c r="Z80" s="1123" t="s">
        <v>569</v>
      </c>
      <c r="AA80" s="895"/>
      <c r="AB80" s="1594"/>
      <c r="AC80" s="1090"/>
      <c r="AD80" s="1252"/>
      <c r="AE80" s="1090"/>
      <c r="AF80" s="1270"/>
      <c r="AG80" s="1090">
        <f t="shared" si="80"/>
        <v>0</v>
      </c>
      <c r="AH80" s="1253">
        <f t="shared" si="81"/>
        <v>0</v>
      </c>
      <c r="AI80" s="1090">
        <f t="shared" si="82"/>
        <v>0</v>
      </c>
      <c r="AJ80" s="1162">
        <f t="shared" si="83"/>
        <v>0</v>
      </c>
      <c r="AL80" s="1105" t="s">
        <v>121</v>
      </c>
      <c r="AM80" s="1106">
        <f t="shared" si="69"/>
        <v>0</v>
      </c>
      <c r="AN80" s="1107">
        <f t="shared" si="70"/>
        <v>0</v>
      </c>
      <c r="AO80" s="1123" t="s">
        <v>569</v>
      </c>
      <c r="AP80" s="1326">
        <f t="shared" si="60"/>
        <v>0</v>
      </c>
      <c r="AQ80" s="1341">
        <f t="shared" si="61"/>
        <v>0</v>
      </c>
      <c r="AY80" s="9"/>
      <c r="AZ80" s="9"/>
      <c r="BA80" s="9"/>
      <c r="BB80" s="9"/>
      <c r="BC80" s="9"/>
      <c r="BD80" s="9"/>
    </row>
    <row r="81" spans="1:56">
      <c r="A81" s="362"/>
      <c r="B81" s="935" t="s">
        <v>570</v>
      </c>
      <c r="C81" s="9"/>
      <c r="D81" s="2723" t="s">
        <v>969</v>
      </c>
      <c r="F81" s="70"/>
      <c r="G81" s="242" t="s">
        <v>79</v>
      </c>
      <c r="H81" s="241">
        <v>6</v>
      </c>
      <c r="I81" s="1372">
        <v>6</v>
      </c>
      <c r="J81" s="1701" t="s">
        <v>575</v>
      </c>
      <c r="K81" s="2735"/>
      <c r="L81" s="1548"/>
      <c r="M81" s="93"/>
      <c r="N81" s="1105" t="s">
        <v>132</v>
      </c>
      <c r="O81" s="1066"/>
      <c r="P81" s="1059"/>
      <c r="Q81" s="1066"/>
      <c r="R81" s="1162"/>
      <c r="S81" s="1066"/>
      <c r="T81" s="1267"/>
      <c r="U81" s="1066">
        <f t="shared" si="74"/>
        <v>0</v>
      </c>
      <c r="V81" s="1253">
        <f t="shared" si="75"/>
        <v>0</v>
      </c>
      <c r="W81" s="1066">
        <f t="shared" si="76"/>
        <v>0</v>
      </c>
      <c r="X81" s="1162">
        <f t="shared" si="77"/>
        <v>0</v>
      </c>
      <c r="Z81" s="1124" t="s">
        <v>125</v>
      </c>
      <c r="AA81" s="895"/>
      <c r="AB81" s="1594"/>
      <c r="AC81" s="1090"/>
      <c r="AD81" s="1252"/>
      <c r="AE81" s="1090"/>
      <c r="AF81" s="1270"/>
      <c r="AG81" s="1090">
        <f t="shared" ref="AG81:AJ88" si="85">AA81+AC81</f>
        <v>0</v>
      </c>
      <c r="AH81" s="1253">
        <f t="shared" si="85"/>
        <v>0</v>
      </c>
      <c r="AI81" s="1090">
        <f t="shared" si="85"/>
        <v>0</v>
      </c>
      <c r="AJ81" s="1162">
        <f t="shared" si="85"/>
        <v>0</v>
      </c>
      <c r="AL81" s="1105" t="s">
        <v>65</v>
      </c>
      <c r="AM81" s="1106">
        <f t="shared" si="69"/>
        <v>151.19999999999999</v>
      </c>
      <c r="AN81" s="1107">
        <f t="shared" si="70"/>
        <v>124.8</v>
      </c>
      <c r="AO81" s="1124" t="s">
        <v>125</v>
      </c>
      <c r="AP81" s="1326">
        <f t="shared" si="60"/>
        <v>0</v>
      </c>
      <c r="AQ81" s="1341">
        <f t="shared" si="61"/>
        <v>0</v>
      </c>
      <c r="AY81" s="9"/>
      <c r="AZ81" s="9"/>
      <c r="BA81" s="9"/>
      <c r="BB81" s="9"/>
      <c r="BC81" s="9"/>
      <c r="BD81" s="9"/>
    </row>
    <row r="82" spans="1:56" ht="13.5" customHeight="1" thickBot="1">
      <c r="A82" s="413" t="s">
        <v>573</v>
      </c>
      <c r="B82" s="2509" t="s">
        <v>575</v>
      </c>
      <c r="C82" s="1763" t="s">
        <v>967</v>
      </c>
      <c r="D82" s="242" t="s">
        <v>161</v>
      </c>
      <c r="E82" s="246">
        <v>13.2</v>
      </c>
      <c r="F82" s="1417">
        <v>11</v>
      </c>
      <c r="G82" s="1440" t="s">
        <v>95</v>
      </c>
      <c r="H82" s="241"/>
      <c r="I82" s="1372"/>
      <c r="J82" s="1588" t="s">
        <v>574</v>
      </c>
      <c r="K82" s="1687"/>
      <c r="L82" s="1486"/>
      <c r="M82" s="93"/>
      <c r="N82" s="453" t="s">
        <v>404</v>
      </c>
      <c r="O82" s="1066">
        <f t="shared" ref="O82:T82" si="86">AA110</f>
        <v>0</v>
      </c>
      <c r="P82" s="1059">
        <f t="shared" si="86"/>
        <v>0</v>
      </c>
      <c r="Q82" s="1066">
        <f t="shared" si="86"/>
        <v>0</v>
      </c>
      <c r="R82" s="1162">
        <f t="shared" si="86"/>
        <v>0</v>
      </c>
      <c r="S82" s="1066">
        <f t="shared" si="86"/>
        <v>56.59</v>
      </c>
      <c r="T82" s="1267">
        <f t="shared" si="86"/>
        <v>48.1</v>
      </c>
      <c r="U82" s="1066">
        <f t="shared" si="74"/>
        <v>0</v>
      </c>
      <c r="V82" s="1253">
        <f t="shared" si="75"/>
        <v>0</v>
      </c>
      <c r="W82" s="1066">
        <f t="shared" si="76"/>
        <v>56.59</v>
      </c>
      <c r="X82" s="1162">
        <f t="shared" si="77"/>
        <v>48.1</v>
      </c>
      <c r="Z82" s="1124" t="s">
        <v>87</v>
      </c>
      <c r="AA82" s="895"/>
      <c r="AB82" s="1597"/>
      <c r="AC82" s="1090">
        <f>E82</f>
        <v>13.2</v>
      </c>
      <c r="AD82" s="1252">
        <f>F82</f>
        <v>11</v>
      </c>
      <c r="AE82" s="1090"/>
      <c r="AF82" s="1270"/>
      <c r="AG82" s="1090">
        <f t="shared" si="85"/>
        <v>13.2</v>
      </c>
      <c r="AH82" s="1253">
        <f t="shared" si="85"/>
        <v>11</v>
      </c>
      <c r="AI82" s="1090">
        <f t="shared" si="85"/>
        <v>13.2</v>
      </c>
      <c r="AJ82" s="1162">
        <f t="shared" si="85"/>
        <v>11</v>
      </c>
      <c r="AL82" s="1105" t="s">
        <v>60</v>
      </c>
      <c r="AM82" s="1106">
        <f t="shared" si="69"/>
        <v>66.66</v>
      </c>
      <c r="AN82" s="1107">
        <f t="shared" si="70"/>
        <v>63.91</v>
      </c>
      <c r="AO82" s="1124" t="s">
        <v>87</v>
      </c>
      <c r="AP82" s="1326">
        <f t="shared" si="60"/>
        <v>13.2</v>
      </c>
      <c r="AQ82" s="1341">
        <f t="shared" si="61"/>
        <v>11</v>
      </c>
      <c r="AY82" s="9"/>
      <c r="AZ82" s="9"/>
      <c r="BA82" s="9"/>
      <c r="BB82" s="9"/>
      <c r="BC82" s="9"/>
      <c r="BD82" s="9"/>
    </row>
    <row r="83" spans="1:56" ht="12.75" customHeight="1" thickBot="1">
      <c r="A83" s="60"/>
      <c r="B83" s="2510" t="s">
        <v>574</v>
      </c>
      <c r="C83" s="9"/>
      <c r="D83" s="2723" t="s">
        <v>980</v>
      </c>
      <c r="F83" s="70"/>
      <c r="G83" s="242" t="s">
        <v>93</v>
      </c>
      <c r="H83" s="995">
        <v>15</v>
      </c>
      <c r="I83" s="1372">
        <v>15</v>
      </c>
      <c r="J83" s="1366" t="s">
        <v>100</v>
      </c>
      <c r="K83" s="1367" t="s">
        <v>101</v>
      </c>
      <c r="L83" s="1368" t="s">
        <v>102</v>
      </c>
      <c r="M83" s="93"/>
      <c r="N83" s="1105" t="s">
        <v>405</v>
      </c>
      <c r="O83" s="1066">
        <f t="shared" ref="O83:T83" si="87">AA114</f>
        <v>0</v>
      </c>
      <c r="P83" s="1271">
        <f t="shared" si="87"/>
        <v>0</v>
      </c>
      <c r="Q83" s="1066">
        <f t="shared" si="87"/>
        <v>0</v>
      </c>
      <c r="R83" s="1253">
        <f t="shared" si="87"/>
        <v>0</v>
      </c>
      <c r="S83" s="1066">
        <f t="shared" si="87"/>
        <v>0</v>
      </c>
      <c r="T83" s="1272">
        <f t="shared" si="87"/>
        <v>0</v>
      </c>
      <c r="U83" s="1066">
        <f t="shared" si="74"/>
        <v>0</v>
      </c>
      <c r="V83" s="1253">
        <f t="shared" si="75"/>
        <v>0</v>
      </c>
      <c r="W83" s="1066">
        <f t="shared" si="76"/>
        <v>0</v>
      </c>
      <c r="X83" s="1162">
        <f t="shared" si="77"/>
        <v>0</v>
      </c>
      <c r="Z83" s="1124" t="s">
        <v>68</v>
      </c>
      <c r="AA83" s="895"/>
      <c r="AB83" s="1597"/>
      <c r="AC83" s="1090">
        <f>E80+K88</f>
        <v>135.24</v>
      </c>
      <c r="AD83" s="1252">
        <f>F80+L88</f>
        <v>108.1</v>
      </c>
      <c r="AE83" s="1090"/>
      <c r="AF83" s="1270"/>
      <c r="AG83" s="1090">
        <f t="shared" si="85"/>
        <v>135.24</v>
      </c>
      <c r="AH83" s="1253">
        <f t="shared" si="85"/>
        <v>108.1</v>
      </c>
      <c r="AI83" s="1090">
        <f t="shared" si="85"/>
        <v>135.24</v>
      </c>
      <c r="AJ83" s="1162">
        <f t="shared" si="85"/>
        <v>108.1</v>
      </c>
      <c r="AL83" s="1105" t="s">
        <v>139</v>
      </c>
      <c r="AM83" s="1106">
        <f t="shared" si="69"/>
        <v>0</v>
      </c>
      <c r="AN83" s="1114">
        <f t="shared" si="70"/>
        <v>0</v>
      </c>
      <c r="AO83" s="1124" t="s">
        <v>68</v>
      </c>
      <c r="AP83" s="1326">
        <f t="shared" si="60"/>
        <v>135.24</v>
      </c>
      <c r="AQ83" s="1341">
        <f t="shared" si="61"/>
        <v>108.1</v>
      </c>
      <c r="AY83" s="9"/>
      <c r="AZ83" s="9"/>
      <c r="BA83" s="9"/>
      <c r="BB83" s="9"/>
      <c r="BC83" s="9"/>
      <c r="BD83" s="9"/>
    </row>
    <row r="84" spans="1:56">
      <c r="A84" s="1812" t="s">
        <v>369</v>
      </c>
      <c r="B84" s="2078" t="s">
        <v>167</v>
      </c>
      <c r="C84" s="1565">
        <v>200</v>
      </c>
      <c r="D84" s="242" t="s">
        <v>581</v>
      </c>
      <c r="E84" s="246">
        <v>5</v>
      </c>
      <c r="F84" s="1417">
        <v>5</v>
      </c>
      <c r="G84" s="242" t="s">
        <v>79</v>
      </c>
      <c r="H84" s="241">
        <v>4.5</v>
      </c>
      <c r="I84" s="1372">
        <v>4.5</v>
      </c>
      <c r="J84" s="987" t="s">
        <v>45</v>
      </c>
      <c r="K84" s="1813">
        <v>119.74</v>
      </c>
      <c r="L84" s="1416">
        <v>90</v>
      </c>
      <c r="M84" s="93"/>
      <c r="N84" s="1105" t="s">
        <v>121</v>
      </c>
      <c r="O84" s="1066"/>
      <c r="P84" s="1059"/>
      <c r="Q84" s="1066"/>
      <c r="R84" s="1162"/>
      <c r="S84" s="1066"/>
      <c r="T84" s="1267"/>
      <c r="U84" s="1066">
        <f t="shared" si="74"/>
        <v>0</v>
      </c>
      <c r="V84" s="1253">
        <f t="shared" si="75"/>
        <v>0</v>
      </c>
      <c r="W84" s="1066">
        <f t="shared" si="76"/>
        <v>0</v>
      </c>
      <c r="X84" s="1162">
        <f t="shared" si="77"/>
        <v>0</v>
      </c>
      <c r="Z84" s="1124" t="s">
        <v>74</v>
      </c>
      <c r="AA84" s="895"/>
      <c r="AB84" s="1594"/>
      <c r="AC84" s="1090">
        <f>E78</f>
        <v>83.75</v>
      </c>
      <c r="AD84" s="1252">
        <f>F78</f>
        <v>67</v>
      </c>
      <c r="AE84" s="1090"/>
      <c r="AF84" s="1270"/>
      <c r="AG84" s="1090">
        <f t="shared" si="85"/>
        <v>83.75</v>
      </c>
      <c r="AH84" s="1253">
        <f t="shared" si="85"/>
        <v>67</v>
      </c>
      <c r="AI84" s="1090">
        <f t="shared" si="85"/>
        <v>83.75</v>
      </c>
      <c r="AJ84" s="1162">
        <f t="shared" si="85"/>
        <v>67</v>
      </c>
      <c r="AL84" s="1105" t="s">
        <v>64</v>
      </c>
      <c r="AM84" s="1106">
        <f t="shared" si="69"/>
        <v>153</v>
      </c>
      <c r="AN84" s="1114">
        <f t="shared" si="70"/>
        <v>150</v>
      </c>
      <c r="AO84" s="1124" t="s">
        <v>74</v>
      </c>
      <c r="AP84" s="1326">
        <f t="shared" si="60"/>
        <v>83.75</v>
      </c>
      <c r="AQ84" s="1341">
        <f t="shared" si="61"/>
        <v>67</v>
      </c>
      <c r="AY84" s="9"/>
      <c r="AZ84" s="9"/>
      <c r="BA84" s="9"/>
      <c r="BB84" s="9"/>
      <c r="BC84" s="9"/>
      <c r="BD84" s="9"/>
    </row>
    <row r="85" spans="1:56">
      <c r="A85" s="571"/>
      <c r="B85" s="2511" t="s">
        <v>234</v>
      </c>
      <c r="C85" s="1809"/>
      <c r="D85" s="242" t="s">
        <v>474</v>
      </c>
      <c r="E85" s="995">
        <v>7.4999999999999997E-2</v>
      </c>
      <c r="F85" s="1372">
        <v>7.4999999999999997E-2</v>
      </c>
      <c r="G85" s="242" t="s">
        <v>81</v>
      </c>
      <c r="H85" s="992">
        <v>45</v>
      </c>
      <c r="I85" s="1378">
        <v>45</v>
      </c>
      <c r="J85" s="2723" t="s">
        <v>982</v>
      </c>
      <c r="K85" s="9"/>
      <c r="L85" s="70"/>
      <c r="M85" s="93"/>
      <c r="N85" s="1105" t="s">
        <v>65</v>
      </c>
      <c r="O85" s="1066"/>
      <c r="P85" s="1059"/>
      <c r="Q85" s="1066">
        <f>H79</f>
        <v>151.19999999999999</v>
      </c>
      <c r="R85" s="1162">
        <f>I79</f>
        <v>124.8</v>
      </c>
      <c r="S85" s="1066"/>
      <c r="T85" s="1267"/>
      <c r="U85" s="1066">
        <f t="shared" si="74"/>
        <v>151.19999999999999</v>
      </c>
      <c r="V85" s="1253">
        <f t="shared" si="75"/>
        <v>124.8</v>
      </c>
      <c r="W85" s="1066">
        <f t="shared" si="76"/>
        <v>151.19999999999999</v>
      </c>
      <c r="X85" s="1162">
        <f t="shared" si="77"/>
        <v>124.8</v>
      </c>
      <c r="Z85" s="1124" t="s">
        <v>129</v>
      </c>
      <c r="AA85" s="895"/>
      <c r="AB85" s="1598"/>
      <c r="AC85" s="1090"/>
      <c r="AD85" s="1252"/>
      <c r="AE85" s="1090"/>
      <c r="AF85" s="1270"/>
      <c r="AG85" s="1090">
        <f t="shared" si="85"/>
        <v>0</v>
      </c>
      <c r="AH85" s="1253">
        <f t="shared" si="85"/>
        <v>0</v>
      </c>
      <c r="AI85" s="1090">
        <f t="shared" si="85"/>
        <v>0</v>
      </c>
      <c r="AJ85" s="1162">
        <f t="shared" si="85"/>
        <v>0</v>
      </c>
      <c r="AL85" s="1105" t="s">
        <v>47</v>
      </c>
      <c r="AM85" s="1106">
        <f t="shared" si="69"/>
        <v>0</v>
      </c>
      <c r="AN85" s="1114">
        <f t="shared" si="70"/>
        <v>0</v>
      </c>
      <c r="AO85" s="1124" t="s">
        <v>129</v>
      </c>
      <c r="AP85" s="1326">
        <f t="shared" si="60"/>
        <v>0</v>
      </c>
      <c r="AQ85" s="1341">
        <f t="shared" si="61"/>
        <v>0</v>
      </c>
      <c r="AY85" s="9"/>
      <c r="AZ85" s="9"/>
      <c r="BA85" s="9"/>
      <c r="BB85" s="9"/>
      <c r="BC85" s="9"/>
      <c r="BD85" s="9"/>
    </row>
    <row r="86" spans="1:56" ht="12.75" customHeight="1">
      <c r="A86" s="270" t="s">
        <v>9</v>
      </c>
      <c r="B86" s="173" t="s">
        <v>10</v>
      </c>
      <c r="C86" s="1495">
        <v>70</v>
      </c>
      <c r="D86" s="242" t="s">
        <v>81</v>
      </c>
      <c r="E86" s="992">
        <v>3.6749999999999998</v>
      </c>
      <c r="F86" s="1378">
        <v>3.6749999999999998</v>
      </c>
      <c r="G86" s="1421" t="s">
        <v>162</v>
      </c>
      <c r="H86" s="241">
        <v>1E-3</v>
      </c>
      <c r="I86" s="1372">
        <v>1E-3</v>
      </c>
      <c r="J86" s="242" t="s">
        <v>82</v>
      </c>
      <c r="K86" s="246">
        <v>2.8</v>
      </c>
      <c r="L86" s="1417">
        <v>2.8</v>
      </c>
      <c r="M86" s="93"/>
      <c r="N86" s="1105" t="s">
        <v>60</v>
      </c>
      <c r="O86" s="1066">
        <f>K71</f>
        <v>52.75</v>
      </c>
      <c r="P86" s="1273">
        <f>L71</f>
        <v>50</v>
      </c>
      <c r="Q86" s="1066"/>
      <c r="R86" s="1274"/>
      <c r="S86" s="1066">
        <f>H100</f>
        <v>13.91</v>
      </c>
      <c r="T86" s="1272">
        <f>I100</f>
        <v>13.91</v>
      </c>
      <c r="U86" s="1066">
        <f t="shared" si="74"/>
        <v>52.75</v>
      </c>
      <c r="V86" s="1253">
        <f t="shared" si="75"/>
        <v>50</v>
      </c>
      <c r="W86" s="1066">
        <f t="shared" si="76"/>
        <v>13.91</v>
      </c>
      <c r="X86" s="1162">
        <f t="shared" si="77"/>
        <v>13.91</v>
      </c>
      <c r="Z86" s="1124" t="s">
        <v>130</v>
      </c>
      <c r="AA86" s="895"/>
      <c r="AB86" s="1599"/>
      <c r="AC86" s="1090"/>
      <c r="AD86" s="1252"/>
      <c r="AE86" s="1090"/>
      <c r="AF86" s="1270"/>
      <c r="AG86" s="1090">
        <f t="shared" si="85"/>
        <v>0</v>
      </c>
      <c r="AH86" s="1253">
        <f t="shared" si="85"/>
        <v>0</v>
      </c>
      <c r="AI86" s="1090">
        <f t="shared" si="85"/>
        <v>0</v>
      </c>
      <c r="AJ86" s="1162">
        <f t="shared" si="85"/>
        <v>0</v>
      </c>
      <c r="AL86" s="1105" t="s">
        <v>67</v>
      </c>
      <c r="AM86" s="1106">
        <f t="shared" si="69"/>
        <v>29.299999999999997</v>
      </c>
      <c r="AN86" s="1114">
        <f t="shared" si="70"/>
        <v>29.299999999999997</v>
      </c>
      <c r="AO86" s="1124" t="s">
        <v>127</v>
      </c>
      <c r="AP86" s="1326">
        <f t="shared" si="60"/>
        <v>0</v>
      </c>
      <c r="AQ86" s="1341">
        <f t="shared" si="61"/>
        <v>0</v>
      </c>
      <c r="AY86" s="9"/>
      <c r="AZ86" s="9"/>
      <c r="BA86" s="9"/>
      <c r="BB86" s="9"/>
      <c r="BC86" s="9"/>
      <c r="BD86" s="9"/>
    </row>
    <row r="87" spans="1:56" ht="13.5" customHeight="1" thickBot="1">
      <c r="A87" s="240" t="s">
        <v>9</v>
      </c>
      <c r="B87" s="247" t="s">
        <v>406</v>
      </c>
      <c r="C87" s="1420">
        <v>50</v>
      </c>
      <c r="D87" s="2724" t="s">
        <v>973</v>
      </c>
      <c r="E87" s="995"/>
      <c r="F87" s="1372"/>
      <c r="G87" s="1376" t="s">
        <v>565</v>
      </c>
      <c r="H87" s="1542">
        <v>0.4</v>
      </c>
      <c r="I87" s="1469">
        <v>0.4</v>
      </c>
      <c r="J87" s="2723" t="s">
        <v>983</v>
      </c>
      <c r="K87" s="9"/>
      <c r="L87" s="70"/>
      <c r="M87" s="93"/>
      <c r="N87" s="1105" t="s">
        <v>139</v>
      </c>
      <c r="O87" s="1066"/>
      <c r="P87" s="1059"/>
      <c r="Q87" s="1066"/>
      <c r="R87" s="1162"/>
      <c r="S87" s="1066"/>
      <c r="T87" s="1267"/>
      <c r="U87" s="1066">
        <f t="shared" si="74"/>
        <v>0</v>
      </c>
      <c r="V87" s="1253">
        <f t="shared" si="75"/>
        <v>0</v>
      </c>
      <c r="W87" s="1066">
        <f t="shared" si="76"/>
        <v>0</v>
      </c>
      <c r="X87" s="1162">
        <f t="shared" si="77"/>
        <v>0</v>
      </c>
      <c r="Z87" s="1123" t="s">
        <v>96</v>
      </c>
      <c r="AA87" s="1088"/>
      <c r="AB87" s="1600"/>
      <c r="AC87" s="2311">
        <f>E88</f>
        <v>3.25</v>
      </c>
      <c r="AD87" s="1254">
        <f>F88</f>
        <v>3.25</v>
      </c>
      <c r="AE87" s="1091">
        <f>K101</f>
        <v>2</v>
      </c>
      <c r="AF87" s="1602">
        <f>L101</f>
        <v>2</v>
      </c>
      <c r="AG87" s="1091">
        <f t="shared" si="85"/>
        <v>3.25</v>
      </c>
      <c r="AH87" s="1255">
        <f t="shared" si="85"/>
        <v>3.25</v>
      </c>
      <c r="AI87" s="1091">
        <f t="shared" si="85"/>
        <v>5.25</v>
      </c>
      <c r="AJ87" s="1055">
        <f t="shared" si="85"/>
        <v>5.25</v>
      </c>
      <c r="AL87" s="1105" t="s">
        <v>82</v>
      </c>
      <c r="AM87" s="1106">
        <f t="shared" si="69"/>
        <v>30.96</v>
      </c>
      <c r="AN87" s="1114">
        <f t="shared" si="70"/>
        <v>30.96</v>
      </c>
      <c r="AO87" s="1327" t="s">
        <v>158</v>
      </c>
      <c r="AP87" s="1326">
        <f t="shared" si="60"/>
        <v>5.25</v>
      </c>
      <c r="AQ87" s="1341">
        <f t="shared" si="61"/>
        <v>5.25</v>
      </c>
      <c r="AY87" s="9"/>
      <c r="AZ87" s="9"/>
      <c r="BA87" s="9"/>
      <c r="BB87" s="9"/>
      <c r="BC87" s="9"/>
      <c r="BD87" s="9"/>
    </row>
    <row r="88" spans="1:56" ht="14.25" customHeight="1" thickBot="1">
      <c r="A88" s="60"/>
      <c r="B88" s="1468"/>
      <c r="C88" s="9"/>
      <c r="D88" s="1418" t="s">
        <v>96</v>
      </c>
      <c r="E88" s="1419">
        <v>3.25</v>
      </c>
      <c r="F88" s="1372">
        <v>3.25</v>
      </c>
      <c r="G88" s="230"/>
      <c r="H88" s="226"/>
      <c r="I88" s="1735"/>
      <c r="J88" s="242" t="s">
        <v>287</v>
      </c>
      <c r="K88" s="246">
        <v>122.74</v>
      </c>
      <c r="L88" s="1417">
        <v>98.1</v>
      </c>
      <c r="M88" s="93"/>
      <c r="N88" s="1105" t="s">
        <v>64</v>
      </c>
      <c r="O88" s="1066">
        <f>E67</f>
        <v>153</v>
      </c>
      <c r="P88" s="1059">
        <f>F67</f>
        <v>150</v>
      </c>
      <c r="Q88" s="1066"/>
      <c r="R88" s="1162"/>
      <c r="S88" s="1066"/>
      <c r="T88" s="1267"/>
      <c r="U88" s="1066">
        <f t="shared" si="74"/>
        <v>153</v>
      </c>
      <c r="V88" s="1253">
        <f t="shared" si="75"/>
        <v>150</v>
      </c>
      <c r="W88" s="1066">
        <f t="shared" si="76"/>
        <v>0</v>
      </c>
      <c r="X88" s="1162">
        <f t="shared" si="77"/>
        <v>0</v>
      </c>
      <c r="Z88" s="2307" t="s">
        <v>854</v>
      </c>
      <c r="AA88" s="2308">
        <f t="shared" ref="AA88:AE88" si="88">SUM(AA75:AA87)</f>
        <v>0</v>
      </c>
      <c r="AB88" s="2319">
        <f>SUM(AB75:AB87)</f>
        <v>0</v>
      </c>
      <c r="AC88" s="2320">
        <f t="shared" si="88"/>
        <v>295.44</v>
      </c>
      <c r="AD88" s="2321">
        <f>SUM(AD75:AD87)</f>
        <v>249.35</v>
      </c>
      <c r="AE88" s="2322">
        <f t="shared" si="88"/>
        <v>2</v>
      </c>
      <c r="AF88" s="2309">
        <f>SUM(AF75:AF87)</f>
        <v>2</v>
      </c>
      <c r="AG88" s="1908">
        <f t="shared" si="85"/>
        <v>295.44</v>
      </c>
      <c r="AH88" s="1253">
        <f t="shared" si="85"/>
        <v>249.35</v>
      </c>
      <c r="AI88" s="1908">
        <f t="shared" si="85"/>
        <v>297.44</v>
      </c>
      <c r="AJ88" s="1276">
        <f t="shared" si="85"/>
        <v>251.35</v>
      </c>
      <c r="AL88" s="1105" t="s">
        <v>89</v>
      </c>
      <c r="AM88" s="1106">
        <f t="shared" si="69"/>
        <v>6.27</v>
      </c>
      <c r="AN88" s="1114">
        <f t="shared" si="70"/>
        <v>6.27</v>
      </c>
      <c r="AO88" s="2307" t="s">
        <v>854</v>
      </c>
      <c r="AP88" s="2270">
        <f>AA88+AC88+AE88</f>
        <v>297.44</v>
      </c>
      <c r="AQ88" s="1341">
        <f t="shared" si="61"/>
        <v>251.35</v>
      </c>
      <c r="AY88" s="9"/>
      <c r="AZ88" s="9"/>
      <c r="BA88" s="9"/>
      <c r="BB88" s="9"/>
      <c r="BC88" s="9"/>
      <c r="BD88" s="9"/>
    </row>
    <row r="89" spans="1:56" ht="14.25" customHeight="1" thickBot="1">
      <c r="A89" s="60"/>
      <c r="B89" s="1468"/>
      <c r="C89" s="9"/>
      <c r="D89" s="2723" t="s">
        <v>981</v>
      </c>
      <c r="F89" s="70"/>
      <c r="G89" s="982" t="s">
        <v>272</v>
      </c>
      <c r="H89" s="39"/>
      <c r="I89" s="1381"/>
      <c r="J89" s="2723" t="s">
        <v>984</v>
      </c>
      <c r="K89" s="9"/>
      <c r="L89" s="70"/>
      <c r="M89" s="93"/>
      <c r="N89" s="1105" t="s">
        <v>425</v>
      </c>
      <c r="O89" s="1066"/>
      <c r="P89" s="1059"/>
      <c r="Q89" s="1066"/>
      <c r="R89" s="1162"/>
      <c r="S89" s="1066"/>
      <c r="T89" s="1267"/>
      <c r="U89" s="1066">
        <f t="shared" si="74"/>
        <v>0</v>
      </c>
      <c r="V89" s="1253">
        <f t="shared" si="75"/>
        <v>0</v>
      </c>
      <c r="W89" s="1066">
        <f t="shared" si="76"/>
        <v>0</v>
      </c>
      <c r="X89" s="1162">
        <f t="shared" si="77"/>
        <v>0</v>
      </c>
      <c r="Z89" s="2272" t="s">
        <v>966</v>
      </c>
      <c r="AA89" s="2268"/>
      <c r="AB89" s="2273"/>
      <c r="AC89" s="2274"/>
      <c r="AD89" s="2275"/>
      <c r="AE89" s="2274"/>
      <c r="AF89" s="2276"/>
      <c r="AL89" s="1105" t="s">
        <v>131</v>
      </c>
      <c r="AM89" s="1106">
        <f t="shared" si="69"/>
        <v>0.26149999999999995</v>
      </c>
      <c r="AN89" s="1114">
        <f t="shared" si="70"/>
        <v>10.46</v>
      </c>
      <c r="AO89" s="2272" t="s">
        <v>853</v>
      </c>
      <c r="AY89" s="9"/>
      <c r="AZ89" s="9"/>
      <c r="BA89" s="9"/>
      <c r="BB89" s="9"/>
      <c r="BC89" s="9"/>
      <c r="BD89" s="9"/>
    </row>
    <row r="90" spans="1:56" ht="12.75" customHeight="1" thickBot="1">
      <c r="A90" s="60"/>
      <c r="B90" s="1468"/>
      <c r="C90" s="9"/>
      <c r="D90" s="242" t="s">
        <v>582</v>
      </c>
      <c r="E90" s="241">
        <v>2.5</v>
      </c>
      <c r="F90" s="990">
        <v>2.5</v>
      </c>
      <c r="G90" s="1383" t="s">
        <v>100</v>
      </c>
      <c r="H90" s="1384" t="s">
        <v>101</v>
      </c>
      <c r="I90" s="1385" t="s">
        <v>102</v>
      </c>
      <c r="J90" s="242" t="s">
        <v>554</v>
      </c>
      <c r="K90" s="241">
        <v>180</v>
      </c>
      <c r="L90" s="229">
        <v>180</v>
      </c>
      <c r="M90" s="93"/>
      <c r="N90" s="1105" t="s">
        <v>67</v>
      </c>
      <c r="O90" s="1066">
        <f>H68</f>
        <v>6.4</v>
      </c>
      <c r="P90" s="1273">
        <f>I68</f>
        <v>6.4</v>
      </c>
      <c r="Q90" s="1066">
        <f>E93+H83</f>
        <v>17.899999999999999</v>
      </c>
      <c r="R90" s="1162">
        <f>I83+F93</f>
        <v>17.899999999999999</v>
      </c>
      <c r="S90" s="1066">
        <f>K98</f>
        <v>5</v>
      </c>
      <c r="T90" s="1267">
        <f>L98</f>
        <v>5</v>
      </c>
      <c r="U90" s="1066">
        <f t="shared" si="74"/>
        <v>24.299999999999997</v>
      </c>
      <c r="V90" s="1253">
        <f t="shared" si="75"/>
        <v>24.299999999999997</v>
      </c>
      <c r="W90" s="1066">
        <f t="shared" si="76"/>
        <v>22.9</v>
      </c>
      <c r="X90" s="1162">
        <f t="shared" si="77"/>
        <v>22.9</v>
      </c>
      <c r="Z90" s="1124"/>
      <c r="AA90" s="895"/>
      <c r="AB90" s="1594"/>
      <c r="AC90" s="1090"/>
      <c r="AD90" s="1252"/>
      <c r="AE90" s="1090"/>
      <c r="AF90" s="1270"/>
      <c r="AG90" s="1090">
        <f t="shared" ref="AG90:AJ96" si="89">AA90+AC90</f>
        <v>0</v>
      </c>
      <c r="AH90" s="1253">
        <f t="shared" si="89"/>
        <v>0</v>
      </c>
      <c r="AI90" s="1090">
        <f t="shared" si="89"/>
        <v>0</v>
      </c>
      <c r="AJ90" s="1162">
        <f t="shared" si="89"/>
        <v>0</v>
      </c>
      <c r="AL90" s="1105" t="s">
        <v>50</v>
      </c>
      <c r="AM90" s="1106">
        <f t="shared" si="69"/>
        <v>35.5</v>
      </c>
      <c r="AN90" s="1114">
        <f t="shared" si="70"/>
        <v>35.5</v>
      </c>
      <c r="AO90" s="1124" t="s">
        <v>130</v>
      </c>
      <c r="AP90" s="1326">
        <f t="shared" ref="AP90:AQ95" si="90">AA90+AC90+AE90</f>
        <v>0</v>
      </c>
      <c r="AQ90" s="1341">
        <f t="shared" si="90"/>
        <v>0</v>
      </c>
      <c r="AY90" s="9"/>
      <c r="AZ90" s="9"/>
      <c r="BA90" s="9"/>
      <c r="BB90" s="9"/>
      <c r="BC90" s="9"/>
      <c r="BD90" s="9"/>
    </row>
    <row r="91" spans="1:56" ht="13.5" customHeight="1">
      <c r="A91" s="60"/>
      <c r="B91" s="1468"/>
      <c r="C91" s="9"/>
      <c r="D91" s="242" t="s">
        <v>565</v>
      </c>
      <c r="E91" s="1406">
        <v>1.1000000000000001</v>
      </c>
      <c r="F91" s="996">
        <v>1.1000000000000001</v>
      </c>
      <c r="G91" s="987" t="s">
        <v>86</v>
      </c>
      <c r="H91" s="988">
        <v>26.8</v>
      </c>
      <c r="I91" s="989">
        <v>25</v>
      </c>
      <c r="J91" s="242" t="s">
        <v>82</v>
      </c>
      <c r="K91" s="246">
        <v>4.5</v>
      </c>
      <c r="L91" s="1417">
        <v>4.5</v>
      </c>
      <c r="M91" s="93"/>
      <c r="N91" s="1105" t="s">
        <v>82</v>
      </c>
      <c r="O91" s="1066">
        <f>E71+H74</f>
        <v>16.399999999999999</v>
      </c>
      <c r="P91" s="1271">
        <f>F71+I74</f>
        <v>16.399999999999999</v>
      </c>
      <c r="Q91" s="1066">
        <f>H80+K91+K86</f>
        <v>13.3</v>
      </c>
      <c r="R91" s="1253">
        <f>L91+I80+L86</f>
        <v>13.3</v>
      </c>
      <c r="S91" s="1069">
        <f>H104</f>
        <v>1.26</v>
      </c>
      <c r="T91" s="1272">
        <f>I104</f>
        <v>1.26</v>
      </c>
      <c r="U91" s="1066">
        <f t="shared" si="74"/>
        <v>29.7</v>
      </c>
      <c r="V91" s="1253">
        <f t="shared" si="75"/>
        <v>29.7</v>
      </c>
      <c r="W91" s="1066">
        <f t="shared" si="76"/>
        <v>14.56</v>
      </c>
      <c r="X91" s="1162">
        <f t="shared" si="77"/>
        <v>14.56</v>
      </c>
      <c r="Z91" s="1124" t="s">
        <v>128</v>
      </c>
      <c r="AA91" s="895"/>
      <c r="AB91" s="1594"/>
      <c r="AC91" s="1090"/>
      <c r="AD91" s="1252"/>
      <c r="AE91" s="1090"/>
      <c r="AF91" s="1270"/>
      <c r="AG91" s="1090">
        <f t="shared" si="89"/>
        <v>0</v>
      </c>
      <c r="AH91" s="1253">
        <f t="shared" si="89"/>
        <v>0</v>
      </c>
      <c r="AI91" s="1090">
        <f t="shared" si="89"/>
        <v>0</v>
      </c>
      <c r="AJ91" s="1162">
        <f t="shared" si="89"/>
        <v>0</v>
      </c>
      <c r="AL91" s="1105" t="s">
        <v>140</v>
      </c>
      <c r="AM91" s="1106">
        <f t="shared" si="69"/>
        <v>0</v>
      </c>
      <c r="AN91" s="1114">
        <f t="shared" si="70"/>
        <v>0</v>
      </c>
      <c r="AO91" s="1124" t="s">
        <v>128</v>
      </c>
      <c r="AP91" s="1326">
        <f t="shared" si="90"/>
        <v>0</v>
      </c>
      <c r="AQ91" s="1341">
        <f t="shared" si="90"/>
        <v>0</v>
      </c>
      <c r="AY91" s="9"/>
    </row>
    <row r="92" spans="1:56" ht="16.5" customHeight="1">
      <c r="A92" s="60"/>
      <c r="B92" s="1468"/>
      <c r="C92" s="9"/>
      <c r="D92" s="1421" t="s">
        <v>162</v>
      </c>
      <c r="E92" s="1406">
        <v>0.01</v>
      </c>
      <c r="F92" s="996">
        <v>0.01</v>
      </c>
      <c r="G92" s="242" t="s">
        <v>50</v>
      </c>
      <c r="H92" s="241">
        <v>7</v>
      </c>
      <c r="I92" s="990">
        <v>7</v>
      </c>
      <c r="J92" s="2723" t="s">
        <v>985</v>
      </c>
      <c r="K92" s="9"/>
      <c r="L92" s="70"/>
      <c r="M92" s="93"/>
      <c r="N92" s="1105" t="s">
        <v>89</v>
      </c>
      <c r="O92" s="1066"/>
      <c r="P92" s="1059"/>
      <c r="Q92" s="1066">
        <f>E84</f>
        <v>5</v>
      </c>
      <c r="R92" s="1162">
        <f>F84</f>
        <v>5</v>
      </c>
      <c r="S92" s="1066">
        <f>H109</f>
        <v>1.27</v>
      </c>
      <c r="T92" s="1267">
        <f>I109</f>
        <v>1.27</v>
      </c>
      <c r="U92" s="1066">
        <f t="shared" si="74"/>
        <v>5</v>
      </c>
      <c r="V92" s="1253">
        <f t="shared" si="75"/>
        <v>5</v>
      </c>
      <c r="W92" s="1066">
        <f t="shared" si="76"/>
        <v>6.27</v>
      </c>
      <c r="X92" s="1162">
        <f t="shared" si="77"/>
        <v>6.27</v>
      </c>
      <c r="Z92" s="1124" t="s">
        <v>126</v>
      </c>
      <c r="AA92" s="895"/>
      <c r="AB92" s="1598"/>
      <c r="AC92" s="1090"/>
      <c r="AD92" s="1252"/>
      <c r="AE92" s="1090"/>
      <c r="AF92" s="1270"/>
      <c r="AG92" s="1090">
        <f t="shared" si="89"/>
        <v>0</v>
      </c>
      <c r="AH92" s="1253">
        <f t="shared" si="89"/>
        <v>0</v>
      </c>
      <c r="AI92" s="1090">
        <f t="shared" si="89"/>
        <v>0</v>
      </c>
      <c r="AJ92" s="1162">
        <f t="shared" si="89"/>
        <v>0</v>
      </c>
      <c r="AL92" s="1105" t="s">
        <v>52</v>
      </c>
      <c r="AM92" s="1106">
        <f t="shared" si="69"/>
        <v>2</v>
      </c>
      <c r="AN92" s="1114">
        <f t="shared" si="70"/>
        <v>2</v>
      </c>
      <c r="AO92" s="1124" t="s">
        <v>126</v>
      </c>
      <c r="AP92" s="1326">
        <f t="shared" si="90"/>
        <v>0</v>
      </c>
      <c r="AQ92" s="1341">
        <f t="shared" si="90"/>
        <v>0</v>
      </c>
      <c r="AY92" s="9"/>
    </row>
    <row r="93" spans="1:56" ht="15" customHeight="1">
      <c r="A93" s="60"/>
      <c r="B93" s="1468"/>
      <c r="C93" s="9"/>
      <c r="D93" s="1421" t="s">
        <v>93</v>
      </c>
      <c r="E93" s="1406">
        <v>2.9</v>
      </c>
      <c r="F93" s="996">
        <v>2.9</v>
      </c>
      <c r="G93" s="1376" t="s">
        <v>81</v>
      </c>
      <c r="H93" s="992">
        <v>190</v>
      </c>
      <c r="I93" s="993">
        <v>190</v>
      </c>
      <c r="J93" s="242" t="s">
        <v>565</v>
      </c>
      <c r="K93" s="1406">
        <v>0.2</v>
      </c>
      <c r="L93" s="996">
        <v>0.2</v>
      </c>
      <c r="M93" s="107"/>
      <c r="N93" s="644" t="s">
        <v>144</v>
      </c>
      <c r="O93" s="1066">
        <f>P93/1000/0.04</f>
        <v>0.13500000000000001</v>
      </c>
      <c r="P93" s="1271">
        <f>F70</f>
        <v>5.4</v>
      </c>
      <c r="Q93" s="1066"/>
      <c r="R93" s="1253"/>
      <c r="S93" s="1613">
        <f>T93/1000/0.04</f>
        <v>0.12649999999999997</v>
      </c>
      <c r="T93" s="1272">
        <f>I106</f>
        <v>5.0599999999999996</v>
      </c>
      <c r="U93" s="1066">
        <f t="shared" si="74"/>
        <v>0.13500000000000001</v>
      </c>
      <c r="V93" s="1253">
        <f t="shared" si="75"/>
        <v>5.4</v>
      </c>
      <c r="W93" s="1066">
        <f t="shared" si="76"/>
        <v>0.12649999999999997</v>
      </c>
      <c r="X93" s="1162">
        <f t="shared" si="77"/>
        <v>5.0599999999999996</v>
      </c>
      <c r="Z93" s="1124" t="s">
        <v>412</v>
      </c>
      <c r="AA93" s="895"/>
      <c r="AB93" s="1599"/>
      <c r="AC93" s="1090"/>
      <c r="AD93" s="1252"/>
      <c r="AE93" s="1090"/>
      <c r="AF93" s="1270"/>
      <c r="AG93" s="1090">
        <f t="shared" si="89"/>
        <v>0</v>
      </c>
      <c r="AH93" s="1253">
        <f t="shared" si="89"/>
        <v>0</v>
      </c>
      <c r="AI93" s="1090">
        <f t="shared" si="89"/>
        <v>0</v>
      </c>
      <c r="AJ93" s="1162">
        <f t="shared" si="89"/>
        <v>0</v>
      </c>
      <c r="AL93" s="1105" t="s">
        <v>138</v>
      </c>
      <c r="AM93" s="1106">
        <f t="shared" si="69"/>
        <v>0</v>
      </c>
      <c r="AN93" s="1114">
        <f t="shared" si="70"/>
        <v>0</v>
      </c>
      <c r="AO93" s="1124" t="s">
        <v>412</v>
      </c>
      <c r="AP93" s="1326">
        <f t="shared" si="90"/>
        <v>0</v>
      </c>
      <c r="AQ93" s="1341">
        <f t="shared" si="90"/>
        <v>0</v>
      </c>
      <c r="AY93" s="9"/>
    </row>
    <row r="94" spans="1:56" ht="14.25" customHeight="1" thickBot="1">
      <c r="A94" s="60"/>
      <c r="B94" s="1468"/>
      <c r="C94" s="9"/>
      <c r="D94" s="242" t="s">
        <v>554</v>
      </c>
      <c r="E94" s="241">
        <v>200</v>
      </c>
      <c r="F94" s="1380">
        <v>200</v>
      </c>
      <c r="G94" s="420"/>
      <c r="H94" s="187"/>
      <c r="I94" s="171"/>
      <c r="J94" s="60"/>
      <c r="K94" s="9"/>
      <c r="L94" s="70"/>
      <c r="M94" s="107"/>
      <c r="N94" s="1105" t="s">
        <v>50</v>
      </c>
      <c r="O94" s="1779">
        <f>E69+K69</f>
        <v>19</v>
      </c>
      <c r="P94" s="1273">
        <f>F69+L69</f>
        <v>19</v>
      </c>
      <c r="Q94" s="1066">
        <f>E90+H92</f>
        <v>9.5</v>
      </c>
      <c r="R94" s="1276">
        <f>I92+F90</f>
        <v>9.5</v>
      </c>
      <c r="S94" s="1066">
        <f>E98</f>
        <v>7</v>
      </c>
      <c r="T94" s="1264">
        <f>F98</f>
        <v>7</v>
      </c>
      <c r="U94" s="1066">
        <f t="shared" si="74"/>
        <v>28.5</v>
      </c>
      <c r="V94" s="1253">
        <f t="shared" si="75"/>
        <v>28.5</v>
      </c>
      <c r="W94" s="1066">
        <f t="shared" si="76"/>
        <v>16.5</v>
      </c>
      <c r="X94" s="1162">
        <f t="shared" si="77"/>
        <v>16.5</v>
      </c>
      <c r="Z94" s="1123"/>
      <c r="AA94" s="1088"/>
      <c r="AB94" s="2310"/>
      <c r="AC94" s="2311"/>
      <c r="AD94" s="1254"/>
      <c r="AE94" s="1091"/>
      <c r="AF94" s="1602"/>
      <c r="AG94" s="1091">
        <f t="shared" si="89"/>
        <v>0</v>
      </c>
      <c r="AH94" s="1255">
        <f t="shared" si="89"/>
        <v>0</v>
      </c>
      <c r="AI94" s="1091">
        <f t="shared" si="89"/>
        <v>0</v>
      </c>
      <c r="AJ94" s="1055">
        <f t="shared" si="89"/>
        <v>0</v>
      </c>
      <c r="AL94" s="1105" t="s">
        <v>137</v>
      </c>
      <c r="AM94" s="1106">
        <f t="shared" si="69"/>
        <v>0</v>
      </c>
      <c r="AN94" s="1114">
        <f t="shared" si="70"/>
        <v>0</v>
      </c>
      <c r="AO94" s="2325" t="s">
        <v>96</v>
      </c>
      <c r="AP94" s="2326">
        <f t="shared" si="90"/>
        <v>0</v>
      </c>
      <c r="AQ94" s="2327">
        <f t="shared" si="90"/>
        <v>0</v>
      </c>
      <c r="AY94" s="9"/>
    </row>
    <row r="95" spans="1:56" ht="13.5" customHeight="1" thickBot="1">
      <c r="A95" s="1299" t="s">
        <v>378</v>
      </c>
      <c r="B95" s="1471"/>
      <c r="C95" s="31">
        <f>C77+C79+C80+C84+C86+C87+90+90</f>
        <v>930</v>
      </c>
      <c r="D95" s="1523" t="s">
        <v>426</v>
      </c>
      <c r="E95" s="1872"/>
      <c r="F95" s="1444">
        <v>1</v>
      </c>
      <c r="G95" s="56"/>
      <c r="H95" s="31"/>
      <c r="I95" s="72"/>
      <c r="J95" s="56"/>
      <c r="K95" s="31"/>
      <c r="L95" s="72"/>
      <c r="M95" s="107"/>
      <c r="N95" s="1105" t="s">
        <v>140</v>
      </c>
      <c r="O95" s="1066"/>
      <c r="P95" s="1059"/>
      <c r="Q95" s="1066"/>
      <c r="R95" s="1162"/>
      <c r="S95" s="1066"/>
      <c r="T95" s="1267"/>
      <c r="U95" s="1066">
        <f t="shared" si="74"/>
        <v>0</v>
      </c>
      <c r="V95" s="1253">
        <f t="shared" si="75"/>
        <v>0</v>
      </c>
      <c r="W95" s="1066">
        <f t="shared" si="76"/>
        <v>0</v>
      </c>
      <c r="X95" s="1162">
        <f t="shared" si="77"/>
        <v>0</v>
      </c>
      <c r="Z95" s="2307" t="s">
        <v>855</v>
      </c>
      <c r="AA95" s="2312">
        <f>SUM(AA90:AA94)</f>
        <v>0</v>
      </c>
      <c r="AB95" s="2313">
        <f t="shared" ref="AB95:AE95" si="91">SUM(AB90:AB94)</f>
        <v>0</v>
      </c>
      <c r="AC95" s="2314">
        <f t="shared" si="91"/>
        <v>0</v>
      </c>
      <c r="AD95" s="2313">
        <f>SUM(AD90:AD94)</f>
        <v>0</v>
      </c>
      <c r="AE95" s="2314">
        <f t="shared" si="91"/>
        <v>0</v>
      </c>
      <c r="AF95" s="2313">
        <f>SUM(AF90:AF94)</f>
        <v>0</v>
      </c>
      <c r="AG95" s="2315">
        <f t="shared" si="89"/>
        <v>0</v>
      </c>
      <c r="AH95" s="2316">
        <f t="shared" si="89"/>
        <v>0</v>
      </c>
      <c r="AI95" s="2315">
        <f t="shared" si="89"/>
        <v>0</v>
      </c>
      <c r="AJ95" s="2317">
        <f t="shared" si="89"/>
        <v>0</v>
      </c>
      <c r="AL95" s="1105" t="s">
        <v>77</v>
      </c>
      <c r="AM95" s="1106">
        <f t="shared" si="69"/>
        <v>0</v>
      </c>
      <c r="AN95" s="1114">
        <f t="shared" si="70"/>
        <v>0</v>
      </c>
      <c r="AO95" s="2307" t="s">
        <v>855</v>
      </c>
      <c r="AP95" s="2328">
        <f t="shared" si="90"/>
        <v>0</v>
      </c>
      <c r="AQ95" s="1342">
        <f t="shared" si="90"/>
        <v>0</v>
      </c>
      <c r="AY95" s="9"/>
    </row>
    <row r="96" spans="1:56" ht="12.75" customHeight="1" thickBot="1">
      <c r="A96" s="361"/>
      <c r="B96" s="169" t="s">
        <v>238</v>
      </c>
      <c r="C96" s="569"/>
      <c r="D96" s="2775" t="s">
        <v>695</v>
      </c>
      <c r="E96" s="1925"/>
      <c r="F96" s="1926"/>
      <c r="G96" s="1474" t="s">
        <v>779</v>
      </c>
      <c r="H96" s="39"/>
      <c r="I96" s="39"/>
      <c r="J96" s="1435"/>
      <c r="K96" s="1927"/>
      <c r="L96" s="49"/>
      <c r="M96" s="107"/>
      <c r="N96" s="1105" t="s">
        <v>422</v>
      </c>
      <c r="O96" s="1066">
        <f>K67</f>
        <v>1</v>
      </c>
      <c r="P96" s="1059">
        <f>L67</f>
        <v>1</v>
      </c>
      <c r="Q96" s="1066"/>
      <c r="R96" s="1162"/>
      <c r="S96" s="1066">
        <f>E100</f>
        <v>1</v>
      </c>
      <c r="T96" s="1267">
        <f>F100</f>
        <v>1</v>
      </c>
      <c r="U96" s="1066">
        <f t="shared" si="74"/>
        <v>1</v>
      </c>
      <c r="V96" s="1253">
        <f t="shared" si="75"/>
        <v>1</v>
      </c>
      <c r="W96" s="1066">
        <f t="shared" si="76"/>
        <v>1</v>
      </c>
      <c r="X96" s="1162">
        <f t="shared" si="77"/>
        <v>1</v>
      </c>
      <c r="Z96" s="2302" t="s">
        <v>856</v>
      </c>
      <c r="AA96" s="2303">
        <f>AA88+AA95</f>
        <v>0</v>
      </c>
      <c r="AB96" s="2324">
        <f t="shared" ref="AB96" si="92">AB88+AB95</f>
        <v>0</v>
      </c>
      <c r="AC96" s="2303">
        <f t="shared" ref="AC96" si="93">AC88+AC95</f>
        <v>295.44</v>
      </c>
      <c r="AD96" s="2323">
        <f t="shared" ref="AD96" si="94">AD88+AD95</f>
        <v>249.35</v>
      </c>
      <c r="AE96" s="2303">
        <f t="shared" ref="AE96" si="95">AE88+AE95</f>
        <v>2</v>
      </c>
      <c r="AF96" s="2323">
        <f>AF88+AF95</f>
        <v>2</v>
      </c>
      <c r="AG96" s="2304">
        <f t="shared" si="89"/>
        <v>295.44</v>
      </c>
      <c r="AH96" s="2305">
        <f t="shared" si="89"/>
        <v>249.35</v>
      </c>
      <c r="AI96" s="2304">
        <f t="shared" si="89"/>
        <v>297.44</v>
      </c>
      <c r="AJ96" s="2306">
        <f t="shared" si="89"/>
        <v>251.35</v>
      </c>
      <c r="AL96" s="1105" t="s">
        <v>54</v>
      </c>
      <c r="AM96" s="1106">
        <f t="shared" si="69"/>
        <v>2.27</v>
      </c>
      <c r="AN96" s="1114">
        <f t="shared" si="70"/>
        <v>2.27</v>
      </c>
      <c r="AO96" s="2318" t="s">
        <v>135</v>
      </c>
      <c r="AP96" s="1125">
        <f>AA96+AC96+AE96</f>
        <v>297.44</v>
      </c>
      <c r="AQ96" s="1342">
        <f>AB96+AD96+AF96</f>
        <v>251.35</v>
      </c>
      <c r="AY96" s="9"/>
    </row>
    <row r="97" spans="1:51" ht="14.25" customHeight="1" thickBot="1">
      <c r="A97" s="1931" t="s">
        <v>696</v>
      </c>
      <c r="B97" s="247" t="s">
        <v>695</v>
      </c>
      <c r="C97" s="259">
        <v>200</v>
      </c>
      <c r="D97" s="1410" t="s">
        <v>100</v>
      </c>
      <c r="E97" s="1384" t="s">
        <v>101</v>
      </c>
      <c r="F97" s="1385" t="s">
        <v>102</v>
      </c>
      <c r="G97" s="1928" t="s">
        <v>100</v>
      </c>
      <c r="H97" s="1355" t="s">
        <v>101</v>
      </c>
      <c r="I97" s="1396" t="s">
        <v>102</v>
      </c>
      <c r="J97" s="1366" t="s">
        <v>100</v>
      </c>
      <c r="K97" s="1367" t="s">
        <v>101</v>
      </c>
      <c r="L97" s="1368" t="s">
        <v>102</v>
      </c>
      <c r="M97" s="107"/>
      <c r="N97" s="1105" t="s">
        <v>138</v>
      </c>
      <c r="O97" s="1066"/>
      <c r="P97" s="1059"/>
      <c r="Q97" s="1066"/>
      <c r="R97" s="1162"/>
      <c r="S97" s="1066"/>
      <c r="T97" s="1267"/>
      <c r="U97" s="1066">
        <f t="shared" si="74"/>
        <v>0</v>
      </c>
      <c r="V97" s="1253">
        <f t="shared" si="75"/>
        <v>0</v>
      </c>
      <c r="W97" s="1066">
        <f t="shared" si="76"/>
        <v>0</v>
      </c>
      <c r="X97" s="1162">
        <f t="shared" si="77"/>
        <v>0</v>
      </c>
      <c r="Z97" s="2279" t="s">
        <v>393</v>
      </c>
      <c r="AA97" s="2280"/>
      <c r="AB97" s="2280"/>
      <c r="AC97" s="2280"/>
      <c r="AD97" s="2280"/>
      <c r="AE97" s="2280"/>
      <c r="AF97" s="2280"/>
      <c r="AG97" s="2280"/>
      <c r="AH97" s="2280"/>
      <c r="AI97" s="2280"/>
      <c r="AJ97" s="135"/>
      <c r="AL97" s="1105" t="s">
        <v>116</v>
      </c>
      <c r="AM97" s="1106">
        <f t="shared" si="69"/>
        <v>0</v>
      </c>
      <c r="AN97" s="1114">
        <f t="shared" si="70"/>
        <v>0</v>
      </c>
      <c r="AO97" s="1128" t="s">
        <v>393</v>
      </c>
      <c r="AP97" s="1106"/>
      <c r="AQ97" s="70"/>
      <c r="AY97" s="9"/>
    </row>
    <row r="98" spans="1:51">
      <c r="A98" s="238" t="s">
        <v>892</v>
      </c>
      <c r="B98" s="272" t="s">
        <v>778</v>
      </c>
      <c r="C98" s="258" t="s">
        <v>950</v>
      </c>
      <c r="D98" s="2776" t="s">
        <v>582</v>
      </c>
      <c r="E98" s="1979">
        <v>7</v>
      </c>
      <c r="F98" s="2768">
        <v>7</v>
      </c>
      <c r="G98" s="1497" t="s">
        <v>85</v>
      </c>
      <c r="H98" s="1436">
        <v>56.59</v>
      </c>
      <c r="I98" s="1437">
        <v>48.1</v>
      </c>
      <c r="J98" s="1364" t="s">
        <v>93</v>
      </c>
      <c r="K98" s="988">
        <v>5</v>
      </c>
      <c r="L98" s="1416">
        <v>5</v>
      </c>
      <c r="M98" s="93"/>
      <c r="N98" s="1105" t="s">
        <v>137</v>
      </c>
      <c r="O98" s="1066"/>
      <c r="P98" s="1059"/>
      <c r="Q98" s="1066"/>
      <c r="R98" s="1162"/>
      <c r="S98" s="1066"/>
      <c r="T98" s="1267"/>
      <c r="U98" s="1066">
        <f t="shared" si="74"/>
        <v>0</v>
      </c>
      <c r="V98" s="1253">
        <f t="shared" si="75"/>
        <v>0</v>
      </c>
      <c r="W98" s="1066">
        <f t="shared" si="76"/>
        <v>0</v>
      </c>
      <c r="X98" s="1162">
        <f t="shared" si="77"/>
        <v>0</v>
      </c>
      <c r="Z98" s="1816" t="s">
        <v>519</v>
      </c>
      <c r="AA98" s="2301">
        <f>H70</f>
        <v>40</v>
      </c>
      <c r="AB98" s="2290">
        <f>I70</f>
        <v>40</v>
      </c>
      <c r="AC98" s="895"/>
      <c r="AD98" s="1131"/>
      <c r="AE98" s="895"/>
      <c r="AF98" s="2291"/>
      <c r="AG98" s="1090">
        <f t="shared" ref="AG98:AJ101" si="96">AA98+AC98</f>
        <v>40</v>
      </c>
      <c r="AH98" s="1168">
        <f t="shared" si="96"/>
        <v>40</v>
      </c>
      <c r="AI98" s="1090">
        <f t="shared" si="96"/>
        <v>0</v>
      </c>
      <c r="AJ98" s="1169">
        <f t="shared" si="96"/>
        <v>0</v>
      </c>
      <c r="AL98" s="1075" t="s">
        <v>166</v>
      </c>
      <c r="AM98" s="1106">
        <f t="shared" si="69"/>
        <v>1.0863999999999998</v>
      </c>
      <c r="AN98" s="1114">
        <f t="shared" si="70"/>
        <v>1.0863999999999998</v>
      </c>
      <c r="AO98" s="1129" t="s">
        <v>394</v>
      </c>
      <c r="AP98" s="1130">
        <f t="shared" ref="AP98:AP113" si="97">AA99+AC99+AE99</f>
        <v>127.1</v>
      </c>
      <c r="AQ98" s="1131">
        <f t="shared" ref="AQ98:AQ113" si="98">AB99+AD99+AF99</f>
        <v>112</v>
      </c>
      <c r="AU98" s="9"/>
      <c r="AV98" s="9"/>
      <c r="AW98" s="9"/>
      <c r="AX98" s="9"/>
      <c r="AY98" s="9"/>
    </row>
    <row r="99" spans="1:51" ht="15" customHeight="1">
      <c r="A99" s="60"/>
      <c r="B99" s="2503" t="s">
        <v>777</v>
      </c>
      <c r="C99" s="70"/>
      <c r="D99" s="2777" t="s">
        <v>240</v>
      </c>
      <c r="E99" s="1981">
        <v>13.6</v>
      </c>
      <c r="F99" s="1964">
        <v>12</v>
      </c>
      <c r="G99" s="1418" t="s">
        <v>78</v>
      </c>
      <c r="H99" s="241">
        <v>10.1</v>
      </c>
      <c r="I99" s="1373">
        <v>10.1</v>
      </c>
      <c r="J99" s="334" t="s">
        <v>79</v>
      </c>
      <c r="K99" s="241">
        <v>1.5</v>
      </c>
      <c r="L99" s="1372">
        <v>1.5</v>
      </c>
      <c r="M99" s="93"/>
      <c r="N99" s="1105" t="s">
        <v>77</v>
      </c>
      <c r="O99" s="1066"/>
      <c r="P99" s="1059"/>
      <c r="Q99" s="1066"/>
      <c r="R99" s="1162"/>
      <c r="S99" s="1066"/>
      <c r="T99" s="1267"/>
      <c r="U99" s="1066">
        <f t="shared" si="74"/>
        <v>0</v>
      </c>
      <c r="V99" s="1253">
        <f t="shared" si="75"/>
        <v>0</v>
      </c>
      <c r="W99" s="1066">
        <f t="shared" si="76"/>
        <v>0</v>
      </c>
      <c r="X99" s="1162">
        <f t="shared" si="77"/>
        <v>0</v>
      </c>
      <c r="Z99" s="1163" t="s">
        <v>394</v>
      </c>
      <c r="AA99" s="1164">
        <f>K74</f>
        <v>113.5</v>
      </c>
      <c r="AB99" s="1165">
        <f>L74</f>
        <v>100</v>
      </c>
      <c r="AC99" s="895"/>
      <c r="AD99" s="1166"/>
      <c r="AE99" s="1090">
        <f>E99</f>
        <v>13.6</v>
      </c>
      <c r="AF99" s="1167">
        <f>F99</f>
        <v>12</v>
      </c>
      <c r="AG99" s="1090">
        <f t="shared" si="96"/>
        <v>113.5</v>
      </c>
      <c r="AH99" s="1168">
        <f t="shared" si="96"/>
        <v>100</v>
      </c>
      <c r="AI99" s="1090">
        <f t="shared" si="96"/>
        <v>13.6</v>
      </c>
      <c r="AJ99" s="1169">
        <f t="shared" si="96"/>
        <v>12</v>
      </c>
      <c r="AL99" s="1076" t="s">
        <v>162</v>
      </c>
      <c r="AM99" s="1106">
        <f t="shared" si="69"/>
        <v>1.1399999999999999E-2</v>
      </c>
      <c r="AN99" s="1114">
        <f t="shared" si="70"/>
        <v>1.1399999999999999E-2</v>
      </c>
      <c r="AO99" s="1132" t="s">
        <v>395</v>
      </c>
      <c r="AP99" s="1106">
        <f t="shared" si="97"/>
        <v>0</v>
      </c>
      <c r="AQ99" s="1131">
        <f t="shared" si="98"/>
        <v>0</v>
      </c>
      <c r="AU99" s="9"/>
      <c r="AV99" s="9"/>
      <c r="AW99" s="9"/>
      <c r="AX99" s="9"/>
      <c r="AY99" s="9"/>
    </row>
    <row r="100" spans="1:51" ht="13.5" customHeight="1">
      <c r="A100" s="240" t="s">
        <v>9</v>
      </c>
      <c r="B100" s="247" t="s">
        <v>406</v>
      </c>
      <c r="C100" s="256">
        <v>30</v>
      </c>
      <c r="D100" s="245" t="s">
        <v>92</v>
      </c>
      <c r="E100" s="241">
        <v>1</v>
      </c>
      <c r="F100" s="1370">
        <v>1</v>
      </c>
      <c r="G100" s="1418" t="s">
        <v>719</v>
      </c>
      <c r="H100" s="1406">
        <v>13.91</v>
      </c>
      <c r="I100" s="1407">
        <v>13.91</v>
      </c>
      <c r="J100" s="334" t="s">
        <v>81</v>
      </c>
      <c r="K100" s="1406">
        <v>15</v>
      </c>
      <c r="L100" s="996">
        <v>15</v>
      </c>
      <c r="M100" s="93"/>
      <c r="N100" s="453" t="s">
        <v>423</v>
      </c>
      <c r="O100" s="1066">
        <f>H69</f>
        <v>0.37</v>
      </c>
      <c r="P100" s="1059">
        <f>I69</f>
        <v>0.37</v>
      </c>
      <c r="Q100" s="1066">
        <f>E91+H87+K93</f>
        <v>1.7</v>
      </c>
      <c r="R100" s="1162">
        <f>F91+I87+L93</f>
        <v>1.7</v>
      </c>
      <c r="S100" s="1066">
        <f>K103</f>
        <v>0.2</v>
      </c>
      <c r="T100" s="1267">
        <f>L103</f>
        <v>0.2</v>
      </c>
      <c r="U100" s="1066">
        <f t="shared" si="74"/>
        <v>2.0699999999999998</v>
      </c>
      <c r="V100" s="1253">
        <f t="shared" si="75"/>
        <v>2.0699999999999998</v>
      </c>
      <c r="W100" s="1066">
        <f t="shared" si="76"/>
        <v>1.9</v>
      </c>
      <c r="X100" s="1162">
        <f t="shared" si="77"/>
        <v>1.9</v>
      </c>
      <c r="Z100" s="1170" t="s">
        <v>395</v>
      </c>
      <c r="AA100" s="1171"/>
      <c r="AB100" s="1172"/>
      <c r="AC100" s="895"/>
      <c r="AD100" s="1173"/>
      <c r="AE100" s="1174"/>
      <c r="AF100" s="1175"/>
      <c r="AG100" s="1090">
        <f t="shared" si="96"/>
        <v>0</v>
      </c>
      <c r="AH100" s="1168">
        <f t="shared" si="96"/>
        <v>0</v>
      </c>
      <c r="AI100" s="1090">
        <f t="shared" si="96"/>
        <v>0</v>
      </c>
      <c r="AJ100" s="1169">
        <f t="shared" si="96"/>
        <v>0</v>
      </c>
      <c r="AL100" s="1077" t="s">
        <v>387</v>
      </c>
      <c r="AM100" s="1106">
        <f t="shared" si="69"/>
        <v>1</v>
      </c>
      <c r="AN100" s="1114">
        <f t="shared" si="70"/>
        <v>1</v>
      </c>
      <c r="AO100" s="1133" t="s">
        <v>396</v>
      </c>
      <c r="AP100" s="1106">
        <f t="shared" si="97"/>
        <v>0</v>
      </c>
      <c r="AQ100" s="1131">
        <f t="shared" si="98"/>
        <v>0</v>
      </c>
      <c r="AU100" s="9"/>
      <c r="AV100" s="9"/>
      <c r="AW100" s="9"/>
      <c r="AX100" s="9"/>
      <c r="AY100" s="9"/>
    </row>
    <row r="101" spans="1:51" ht="15.75" customHeight="1" thickBot="1">
      <c r="A101" s="60"/>
      <c r="B101" s="1468"/>
      <c r="C101" s="70"/>
      <c r="D101" s="994" t="s">
        <v>81</v>
      </c>
      <c r="E101" s="1561">
        <v>185</v>
      </c>
      <c r="F101" s="1373"/>
      <c r="G101" s="2769" t="s">
        <v>1020</v>
      </c>
      <c r="H101" s="9"/>
      <c r="I101" s="9"/>
      <c r="J101" s="233" t="s">
        <v>722</v>
      </c>
      <c r="K101" s="995">
        <v>2</v>
      </c>
      <c r="L101" s="1372">
        <v>2</v>
      </c>
      <c r="M101" s="93"/>
      <c r="N101" s="1105" t="s">
        <v>424</v>
      </c>
      <c r="O101" s="1066"/>
      <c r="P101" s="1059"/>
      <c r="Q101" s="1066"/>
      <c r="R101" s="1162"/>
      <c r="S101" s="1066"/>
      <c r="T101" s="1267"/>
      <c r="U101" s="1066">
        <f t="shared" si="74"/>
        <v>0</v>
      </c>
      <c r="V101" s="1253">
        <f t="shared" si="75"/>
        <v>0</v>
      </c>
      <c r="W101" s="1066">
        <f t="shared" si="76"/>
        <v>0</v>
      </c>
      <c r="X101" s="1162">
        <f t="shared" si="77"/>
        <v>0</v>
      </c>
      <c r="Z101" s="1176" t="s">
        <v>396</v>
      </c>
      <c r="AA101" s="1171"/>
      <c r="AB101" s="1172"/>
      <c r="AC101" s="895"/>
      <c r="AD101" s="1173"/>
      <c r="AE101" s="1090"/>
      <c r="AF101" s="1175"/>
      <c r="AG101" s="1090">
        <f t="shared" si="96"/>
        <v>0</v>
      </c>
      <c r="AH101" s="1168">
        <f t="shared" si="96"/>
        <v>0</v>
      </c>
      <c r="AI101" s="1090">
        <f t="shared" si="96"/>
        <v>0</v>
      </c>
      <c r="AJ101" s="1169">
        <f t="shared" si="96"/>
        <v>0</v>
      </c>
      <c r="AL101" s="1078" t="s">
        <v>136</v>
      </c>
      <c r="AM101" s="1115">
        <f t="shared" si="69"/>
        <v>7.4999999999999997E-2</v>
      </c>
      <c r="AN101" s="1116">
        <f t="shared" si="70"/>
        <v>7.4999999999999997E-2</v>
      </c>
      <c r="AO101" s="1134" t="s">
        <v>397</v>
      </c>
      <c r="AP101" s="1115">
        <f t="shared" si="97"/>
        <v>0</v>
      </c>
      <c r="AQ101" s="1135">
        <f t="shared" si="98"/>
        <v>0</v>
      </c>
      <c r="AU101" s="9"/>
      <c r="AV101" s="9"/>
      <c r="AW101" s="9"/>
      <c r="AX101" s="9"/>
      <c r="AY101" s="9"/>
    </row>
    <row r="102" spans="1:51" ht="12.75" customHeight="1" thickBot="1">
      <c r="A102" s="60"/>
      <c r="B102" s="1468"/>
      <c r="C102" s="70"/>
      <c r="D102" s="9"/>
      <c r="E102" s="9"/>
      <c r="F102" s="9"/>
      <c r="G102" s="242" t="s">
        <v>105</v>
      </c>
      <c r="H102" s="246">
        <v>16.82</v>
      </c>
      <c r="I102" s="1929">
        <v>16.82</v>
      </c>
      <c r="J102" s="1933" t="s">
        <v>721</v>
      </c>
      <c r="K102" s="2017">
        <v>4.0000000000000002E-4</v>
      </c>
      <c r="L102" s="1380">
        <v>4.0000000000000002E-4</v>
      </c>
      <c r="M102" s="93"/>
      <c r="N102" s="1075" t="s">
        <v>166</v>
      </c>
      <c r="O102" s="1070">
        <f t="shared" ref="O102:T102" si="99">O103+O104+O105+O106</f>
        <v>0</v>
      </c>
      <c r="P102" s="1277">
        <f t="shared" si="99"/>
        <v>0</v>
      </c>
      <c r="Q102" s="1070">
        <f t="shared" si="99"/>
        <v>1.0859999999999999</v>
      </c>
      <c r="R102" s="1278">
        <f t="shared" si="99"/>
        <v>1.0859999999999999</v>
      </c>
      <c r="S102" s="1080">
        <f t="shared" si="99"/>
        <v>4.0000000000000002E-4</v>
      </c>
      <c r="T102" s="1279">
        <f t="shared" si="99"/>
        <v>4.0000000000000002E-4</v>
      </c>
      <c r="U102" s="1066">
        <f t="shared" si="74"/>
        <v>1.0859999999999999</v>
      </c>
      <c r="V102" s="1253">
        <f t="shared" si="75"/>
        <v>1.0859999999999999</v>
      </c>
      <c r="W102" s="1066">
        <f t="shared" si="76"/>
        <v>1.0863999999999998</v>
      </c>
      <c r="X102" s="1162">
        <f t="shared" si="77"/>
        <v>1.0863999999999998</v>
      </c>
      <c r="Z102" s="2281" t="s">
        <v>397</v>
      </c>
      <c r="AA102" s="2282"/>
      <c r="AB102" s="2283"/>
      <c r="AC102" s="2284"/>
      <c r="AD102" s="2285"/>
      <c r="AE102" s="2286"/>
      <c r="AF102" s="2287"/>
      <c r="AG102" s="2286">
        <f>AA102+AC102</f>
        <v>0</v>
      </c>
      <c r="AH102" s="2288"/>
      <c r="AI102" s="2286">
        <f t="shared" ref="AI102:AI114" si="100">AC102+AE102</f>
        <v>0</v>
      </c>
      <c r="AJ102" s="2289"/>
      <c r="AL102" s="460" t="s">
        <v>98</v>
      </c>
      <c r="AM102" s="1117">
        <f>O107+Q107+S107</f>
        <v>8.93</v>
      </c>
      <c r="AN102" s="1118">
        <f>P107+R107+T107</f>
        <v>8.93</v>
      </c>
      <c r="AO102" s="1136" t="s">
        <v>398</v>
      </c>
      <c r="AP102" s="1137">
        <f t="shared" si="97"/>
        <v>167.1</v>
      </c>
      <c r="AQ102" s="1138">
        <f t="shared" si="98"/>
        <v>152</v>
      </c>
      <c r="AU102" s="9"/>
      <c r="AV102" s="9"/>
      <c r="AW102" s="9"/>
      <c r="AX102" s="9"/>
      <c r="AY102" s="9"/>
    </row>
    <row r="103" spans="1:51" ht="12.75" customHeight="1" thickBot="1">
      <c r="A103" s="60"/>
      <c r="B103" s="1468"/>
      <c r="C103" s="70"/>
      <c r="D103" s="9"/>
      <c r="E103" s="9"/>
      <c r="F103" s="9"/>
      <c r="G103" s="2770" t="s">
        <v>1021</v>
      </c>
      <c r="H103" s="9"/>
      <c r="I103" s="9"/>
      <c r="J103" s="255" t="s">
        <v>565</v>
      </c>
      <c r="K103" s="1542">
        <v>0.2</v>
      </c>
      <c r="L103" s="1469">
        <v>0.2</v>
      </c>
      <c r="M103" s="93"/>
      <c r="N103" s="1076" t="s">
        <v>162</v>
      </c>
      <c r="O103" s="1071"/>
      <c r="P103" s="1280"/>
      <c r="Q103" s="1071">
        <f>E92+H86</f>
        <v>1.0999999999999999E-2</v>
      </c>
      <c r="R103" s="1281">
        <f>F92+I86</f>
        <v>1.0999999999999999E-2</v>
      </c>
      <c r="S103" s="1081">
        <f>K102</f>
        <v>4.0000000000000002E-4</v>
      </c>
      <c r="T103" s="1280">
        <f>L102</f>
        <v>4.0000000000000002E-4</v>
      </c>
      <c r="U103" s="1085">
        <f t="shared" si="74"/>
        <v>1.0999999999999999E-2</v>
      </c>
      <c r="V103" s="1281">
        <f t="shared" si="75"/>
        <v>1.0999999999999999E-2</v>
      </c>
      <c r="W103" s="1067">
        <f t="shared" si="76"/>
        <v>1.1399999999999999E-2</v>
      </c>
      <c r="X103" s="1281">
        <f t="shared" si="77"/>
        <v>1.1399999999999999E-2</v>
      </c>
      <c r="Z103" s="1184" t="s">
        <v>398</v>
      </c>
      <c r="AA103" s="1817">
        <f>AA99+AA98</f>
        <v>153.5</v>
      </c>
      <c r="AB103" s="1186">
        <f>AB99+AB98</f>
        <v>140</v>
      </c>
      <c r="AC103" s="1187">
        <f>AC99+AC100+AC101+AC102</f>
        <v>0</v>
      </c>
      <c r="AD103" s="1188">
        <f>AD99+AD100+AD101+AD102</f>
        <v>0</v>
      </c>
      <c r="AE103" s="1189">
        <f>SUM(AE99:AE102)</f>
        <v>13.6</v>
      </c>
      <c r="AF103" s="1190">
        <f>SUM(AF99:AF102)</f>
        <v>12</v>
      </c>
      <c r="AG103" s="1189">
        <f>AA103+AC103</f>
        <v>153.5</v>
      </c>
      <c r="AH103" s="1191">
        <f>AB103+AD103</f>
        <v>140</v>
      </c>
      <c r="AI103" s="1189">
        <f t="shared" si="100"/>
        <v>13.6</v>
      </c>
      <c r="AJ103" s="1192">
        <f>AD103+AF103</f>
        <v>12</v>
      </c>
      <c r="AO103" s="1316" t="s">
        <v>407</v>
      </c>
      <c r="AP103" s="1127">
        <f t="shared" si="97"/>
        <v>26.8</v>
      </c>
      <c r="AQ103" s="1140">
        <f t="shared" si="98"/>
        <v>25</v>
      </c>
      <c r="AS103" s="9"/>
      <c r="AT103" s="9"/>
      <c r="AU103" s="9"/>
      <c r="AV103" s="9"/>
      <c r="AW103" s="9"/>
      <c r="AX103" s="9"/>
      <c r="AY103" s="9"/>
    </row>
    <row r="104" spans="1:51" ht="14.25" customHeight="1">
      <c r="A104" s="60"/>
      <c r="B104" s="1468"/>
      <c r="C104" s="70"/>
      <c r="D104" s="9"/>
      <c r="E104" s="9"/>
      <c r="F104" s="9"/>
      <c r="G104" s="242" t="s">
        <v>82</v>
      </c>
      <c r="H104" s="1930">
        <v>1.26</v>
      </c>
      <c r="I104" s="1442">
        <v>1.26</v>
      </c>
      <c r="J104" s="499"/>
      <c r="K104" s="1934"/>
      <c r="L104" s="1935"/>
      <c r="M104" s="93"/>
      <c r="N104" s="1077" t="s">
        <v>387</v>
      </c>
      <c r="O104" s="1072"/>
      <c r="P104" s="1282"/>
      <c r="Q104" s="1072">
        <f>F95</f>
        <v>1</v>
      </c>
      <c r="R104" s="1283">
        <f>F95</f>
        <v>1</v>
      </c>
      <c r="S104" s="1082"/>
      <c r="T104" s="1282"/>
      <c r="U104" s="1085">
        <f t="shared" si="74"/>
        <v>1</v>
      </c>
      <c r="V104" s="1281">
        <f t="shared" si="75"/>
        <v>1</v>
      </c>
      <c r="W104" s="1067">
        <f t="shared" si="76"/>
        <v>1</v>
      </c>
      <c r="X104" s="1281">
        <f t="shared" si="77"/>
        <v>1</v>
      </c>
      <c r="Z104" s="1316" t="s">
        <v>407</v>
      </c>
      <c r="AA104" s="1207"/>
      <c r="AB104" s="1305"/>
      <c r="AC104" s="1209">
        <f>H91</f>
        <v>26.8</v>
      </c>
      <c r="AD104" s="1308">
        <f>I91</f>
        <v>25</v>
      </c>
      <c r="AE104" s="1207"/>
      <c r="AF104" s="1305"/>
      <c r="AG104" s="1089"/>
      <c r="AH104" s="1311"/>
      <c r="AI104" s="1089">
        <f t="shared" si="100"/>
        <v>26.8</v>
      </c>
      <c r="AJ104" s="1314"/>
      <c r="AO104" s="1301" t="s">
        <v>408</v>
      </c>
      <c r="AP104" s="1106">
        <f t="shared" si="97"/>
        <v>0</v>
      </c>
      <c r="AQ104" s="1131">
        <f t="shared" si="98"/>
        <v>0</v>
      </c>
      <c r="AS104" s="9"/>
      <c r="AT104" s="9"/>
      <c r="AU104" s="9"/>
      <c r="AV104" s="9"/>
      <c r="AW104" s="9"/>
      <c r="AX104" s="9"/>
      <c r="AY104" s="9"/>
    </row>
    <row r="105" spans="1:51" ht="15" customHeight="1" thickBot="1">
      <c r="A105" s="60"/>
      <c r="B105" s="1468"/>
      <c r="C105" s="70"/>
      <c r="D105" s="9"/>
      <c r="E105" s="9"/>
      <c r="F105" s="70"/>
      <c r="G105" s="2770" t="s">
        <v>1022</v>
      </c>
      <c r="H105" s="9"/>
      <c r="I105" s="2767"/>
      <c r="J105" s="9"/>
      <c r="K105" s="9"/>
      <c r="L105" s="70"/>
      <c r="M105" s="93"/>
      <c r="N105" s="1078" t="s">
        <v>136</v>
      </c>
      <c r="O105" s="1073"/>
      <c r="P105" s="1284"/>
      <c r="Q105" s="1073">
        <f>E85</f>
        <v>7.4999999999999997E-2</v>
      </c>
      <c r="R105" s="1285">
        <f>F85</f>
        <v>7.4999999999999997E-2</v>
      </c>
      <c r="S105" s="1083"/>
      <c r="T105" s="1284"/>
      <c r="U105" s="1085">
        <f t="shared" si="74"/>
        <v>7.4999999999999997E-2</v>
      </c>
      <c r="V105" s="1281">
        <f t="shared" si="75"/>
        <v>7.4999999999999997E-2</v>
      </c>
      <c r="W105" s="1067">
        <f t="shared" si="76"/>
        <v>7.4999999999999997E-2</v>
      </c>
      <c r="X105" s="1281">
        <f t="shared" si="77"/>
        <v>7.4999999999999997E-2</v>
      </c>
      <c r="Z105" s="1301" t="s">
        <v>408</v>
      </c>
      <c r="AA105" s="1213"/>
      <c r="AB105" s="1306"/>
      <c r="AC105" s="1215"/>
      <c r="AD105" s="1309"/>
      <c r="AE105" s="1213"/>
      <c r="AF105" s="1306"/>
      <c r="AG105" s="1090">
        <f t="shared" ref="AG105:AH107" si="101">AA105+AC105</f>
        <v>0</v>
      </c>
      <c r="AH105" s="1312">
        <f t="shared" si="101"/>
        <v>0</v>
      </c>
      <c r="AI105" s="1090">
        <f t="shared" si="100"/>
        <v>0</v>
      </c>
      <c r="AJ105" s="1265">
        <f t="shared" ref="AJ105:AJ110" si="102">AD105+AF105</f>
        <v>0</v>
      </c>
      <c r="AO105" s="1302" t="s">
        <v>409</v>
      </c>
      <c r="AP105" s="1115">
        <f t="shared" si="97"/>
        <v>0</v>
      </c>
      <c r="AQ105" s="1135">
        <f t="shared" si="98"/>
        <v>0</v>
      </c>
      <c r="AS105" s="9"/>
      <c r="AT105" s="9"/>
      <c r="AU105" s="9"/>
      <c r="AV105" s="9"/>
      <c r="AW105" s="9"/>
      <c r="AX105" s="9"/>
      <c r="AY105" s="9"/>
    </row>
    <row r="106" spans="1:51" ht="14.25" customHeight="1" thickBot="1">
      <c r="A106" s="60"/>
      <c r="B106" s="1468"/>
      <c r="C106" s="70"/>
      <c r="D106" s="9"/>
      <c r="E106" s="9"/>
      <c r="F106" s="70"/>
      <c r="G106" s="242" t="s">
        <v>163</v>
      </c>
      <c r="H106" s="2033" t="s">
        <v>951</v>
      </c>
      <c r="I106" s="1849">
        <v>5.0599999999999996</v>
      </c>
      <c r="J106" s="9"/>
      <c r="K106" s="9"/>
      <c r="L106" s="70"/>
      <c r="M106" s="93"/>
      <c r="N106" s="1078" t="s">
        <v>439</v>
      </c>
      <c r="O106" s="1073"/>
      <c r="P106" s="1284"/>
      <c r="Q106" s="1073"/>
      <c r="R106" s="1285"/>
      <c r="S106" s="1083"/>
      <c r="T106" s="1284"/>
      <c r="U106" s="1085">
        <f t="shared" si="74"/>
        <v>0</v>
      </c>
      <c r="V106" s="1281">
        <f t="shared" si="75"/>
        <v>0</v>
      </c>
      <c r="W106" s="1067">
        <f t="shared" si="76"/>
        <v>0</v>
      </c>
      <c r="X106" s="1281">
        <f t="shared" si="77"/>
        <v>0</v>
      </c>
      <c r="Z106" s="1302" t="s">
        <v>475</v>
      </c>
      <c r="AA106" s="1219"/>
      <c r="AB106" s="1307"/>
      <c r="AC106" s="1221"/>
      <c r="AD106" s="1310"/>
      <c r="AE106" s="1219"/>
      <c r="AF106" s="1307"/>
      <c r="AG106" s="1091">
        <f t="shared" si="101"/>
        <v>0</v>
      </c>
      <c r="AH106" s="1313">
        <f t="shared" si="101"/>
        <v>0</v>
      </c>
      <c r="AI106" s="1091">
        <f t="shared" si="100"/>
        <v>0</v>
      </c>
      <c r="AJ106" s="1315">
        <f t="shared" si="102"/>
        <v>0</v>
      </c>
      <c r="AO106" s="1303" t="s">
        <v>410</v>
      </c>
      <c r="AP106" s="1154">
        <f t="shared" si="97"/>
        <v>26.8</v>
      </c>
      <c r="AQ106" s="1155">
        <f t="shared" si="98"/>
        <v>25</v>
      </c>
      <c r="AR106" s="640"/>
      <c r="AS106" s="9"/>
      <c r="AT106" s="9"/>
      <c r="AU106" s="9"/>
      <c r="AV106" s="9"/>
      <c r="AW106" s="9"/>
      <c r="AX106" s="9"/>
      <c r="AY106" s="9"/>
    </row>
    <row r="107" spans="1:51" ht="15" customHeight="1" thickBot="1">
      <c r="A107" s="60"/>
      <c r="B107" s="1468"/>
      <c r="C107" s="70"/>
      <c r="D107" s="9"/>
      <c r="E107" s="9"/>
      <c r="F107" s="70"/>
      <c r="G107" s="1418" t="s">
        <v>720</v>
      </c>
      <c r="H107" s="1406">
        <v>2.5299999999999998</v>
      </c>
      <c r="I107" s="1849">
        <v>2.5299999999999998</v>
      </c>
      <c r="J107" s="9"/>
      <c r="K107" s="9"/>
      <c r="L107" s="70"/>
      <c r="M107" s="93"/>
      <c r="N107" s="460" t="s">
        <v>98</v>
      </c>
      <c r="O107" s="1074">
        <f>H67</f>
        <v>6.4</v>
      </c>
      <c r="P107" s="1286">
        <f>I67</f>
        <v>6.4</v>
      </c>
      <c r="Q107" s="1074"/>
      <c r="R107" s="1287"/>
      <c r="S107" s="1084">
        <f>H107</f>
        <v>2.5299999999999998</v>
      </c>
      <c r="T107" s="2018">
        <f>I107</f>
        <v>2.5299999999999998</v>
      </c>
      <c r="U107" s="1086">
        <f t="shared" si="74"/>
        <v>6.4</v>
      </c>
      <c r="V107" s="1289">
        <f t="shared" si="75"/>
        <v>6.4</v>
      </c>
      <c r="W107" s="1086">
        <f t="shared" si="76"/>
        <v>2.5299999999999998</v>
      </c>
      <c r="X107" s="1289">
        <f t="shared" si="77"/>
        <v>2.5299999999999998</v>
      </c>
      <c r="Z107" s="1303" t="s">
        <v>410</v>
      </c>
      <c r="AA107" s="1323">
        <f t="shared" ref="AA107:AF107" si="103">AA104+AA105+AA106</f>
        <v>0</v>
      </c>
      <c r="AB107" s="1248">
        <f t="shared" si="103"/>
        <v>0</v>
      </c>
      <c r="AC107" s="1304">
        <f t="shared" si="103"/>
        <v>26.8</v>
      </c>
      <c r="AD107" s="1246">
        <f t="shared" si="103"/>
        <v>25</v>
      </c>
      <c r="AE107" s="1323">
        <f t="shared" si="103"/>
        <v>0</v>
      </c>
      <c r="AF107" s="1248">
        <f t="shared" si="103"/>
        <v>0</v>
      </c>
      <c r="AG107" s="1154">
        <f t="shared" si="101"/>
        <v>26.8</v>
      </c>
      <c r="AH107" s="1247">
        <f t="shared" si="101"/>
        <v>25</v>
      </c>
      <c r="AI107" s="1154">
        <f t="shared" si="100"/>
        <v>26.8</v>
      </c>
      <c r="AJ107" s="1248">
        <f t="shared" si="102"/>
        <v>25</v>
      </c>
      <c r="AO107" s="1139" t="s">
        <v>261</v>
      </c>
      <c r="AP107" s="1127">
        <f t="shared" si="97"/>
        <v>56.59</v>
      </c>
      <c r="AQ107" s="1140">
        <f t="shared" si="98"/>
        <v>48.1</v>
      </c>
      <c r="AR107" s="640"/>
      <c r="AS107" s="9"/>
      <c r="AT107" s="9"/>
      <c r="AU107" s="9"/>
      <c r="AV107" s="9"/>
      <c r="AW107" s="9"/>
      <c r="AX107" s="9"/>
      <c r="AY107" s="9"/>
    </row>
    <row r="108" spans="1:51" ht="15" thickBot="1">
      <c r="A108" s="60"/>
      <c r="B108" s="1468"/>
      <c r="C108" s="70"/>
      <c r="D108" s="9"/>
      <c r="E108" s="9"/>
      <c r="F108" s="70"/>
      <c r="G108" s="2771" t="s">
        <v>1023</v>
      </c>
      <c r="H108" s="9"/>
      <c r="I108" s="2767"/>
      <c r="J108" s="9"/>
      <c r="K108" s="9"/>
      <c r="L108" s="70"/>
      <c r="M108" s="93"/>
      <c r="Z108" s="1139" t="s">
        <v>402</v>
      </c>
      <c r="AA108" s="1193"/>
      <c r="AB108" s="1194"/>
      <c r="AC108" s="1089"/>
      <c r="AD108" s="1195"/>
      <c r="AE108" s="1193">
        <f>H98</f>
        <v>56.59</v>
      </c>
      <c r="AF108" s="1194">
        <f>I98</f>
        <v>48.1</v>
      </c>
      <c r="AG108" s="1089"/>
      <c r="AH108" s="1196">
        <f>AB108+AD108</f>
        <v>0</v>
      </c>
      <c r="AI108" s="1089">
        <f t="shared" si="100"/>
        <v>56.59</v>
      </c>
      <c r="AJ108" s="1197">
        <f t="shared" si="102"/>
        <v>48.1</v>
      </c>
      <c r="AO108" s="1141" t="s">
        <v>151</v>
      </c>
      <c r="AP108" s="1115">
        <f t="shared" si="97"/>
        <v>0</v>
      </c>
      <c r="AQ108" s="1135">
        <f t="shared" si="98"/>
        <v>0</v>
      </c>
      <c r="AR108" s="640"/>
      <c r="AS108" s="9"/>
      <c r="AT108" s="9"/>
      <c r="AU108" s="9"/>
      <c r="AV108" s="9"/>
      <c r="AW108" s="9"/>
      <c r="AX108" s="9"/>
      <c r="AY108" s="9"/>
    </row>
    <row r="109" spans="1:51" ht="14.25" customHeight="1" thickBot="1">
      <c r="A109" s="60"/>
      <c r="B109" s="1468"/>
      <c r="C109" s="70"/>
      <c r="D109" s="2691"/>
      <c r="E109" s="107"/>
      <c r="F109" s="103"/>
      <c r="G109" s="991" t="s">
        <v>89</v>
      </c>
      <c r="H109" s="1542">
        <v>1.27</v>
      </c>
      <c r="I109" s="1985">
        <v>1.27</v>
      </c>
      <c r="J109" s="2691"/>
      <c r="K109" s="107"/>
      <c r="L109" s="103"/>
      <c r="M109" s="93"/>
      <c r="Z109" s="1141" t="s">
        <v>403</v>
      </c>
      <c r="AA109" s="1178"/>
      <c r="AB109" s="1198"/>
      <c r="AC109" s="1091"/>
      <c r="AD109" s="1199"/>
      <c r="AE109" s="1178"/>
      <c r="AF109" s="1198"/>
      <c r="AG109" s="1091">
        <f>AA109+AC109</f>
        <v>0</v>
      </c>
      <c r="AH109" s="1200">
        <f>AB109+AD109</f>
        <v>0</v>
      </c>
      <c r="AI109" s="1091">
        <f t="shared" si="100"/>
        <v>0</v>
      </c>
      <c r="AJ109" s="1201">
        <f t="shared" si="102"/>
        <v>0</v>
      </c>
      <c r="AO109" s="1142" t="s">
        <v>399</v>
      </c>
      <c r="AP109" s="1143">
        <f t="shared" si="97"/>
        <v>56.59</v>
      </c>
      <c r="AQ109" s="1144">
        <f t="shared" si="98"/>
        <v>48.1</v>
      </c>
      <c r="AR109" s="107"/>
      <c r="AS109" s="9"/>
      <c r="AT109" s="9"/>
      <c r="AU109" s="9"/>
      <c r="AV109" s="9"/>
      <c r="AW109" s="9"/>
      <c r="AX109" s="9"/>
      <c r="AY109" s="9"/>
    </row>
    <row r="110" spans="1:51" ht="12.75" customHeight="1" thickBot="1">
      <c r="A110" s="1299" t="s">
        <v>379</v>
      </c>
      <c r="B110" s="1300"/>
      <c r="C110" s="1608">
        <f>C97+C100+110+20</f>
        <v>360</v>
      </c>
      <c r="D110" s="2766"/>
      <c r="E110" s="31"/>
      <c r="F110" s="72"/>
      <c r="G110" s="2772" t="s">
        <v>1024</v>
      </c>
      <c r="H110" s="2773"/>
      <c r="I110" s="2774"/>
      <c r="J110" s="2766"/>
      <c r="K110" s="31"/>
      <c r="L110" s="72"/>
      <c r="M110" s="93"/>
      <c r="R110" s="1052"/>
      <c r="T110" s="1052"/>
      <c r="V110" s="1056"/>
      <c r="X110" s="1056"/>
      <c r="Z110" s="1142" t="s">
        <v>399</v>
      </c>
      <c r="AA110" s="1202">
        <f t="shared" ref="AA110:AF110" si="104">SUM(AA108:AA109)</f>
        <v>0</v>
      </c>
      <c r="AB110" s="1203">
        <f t="shared" si="104"/>
        <v>0</v>
      </c>
      <c r="AC110" s="1204">
        <f t="shared" si="104"/>
        <v>0</v>
      </c>
      <c r="AD110" s="1144">
        <f t="shared" si="104"/>
        <v>0</v>
      </c>
      <c r="AE110" s="1202">
        <f t="shared" si="104"/>
        <v>56.59</v>
      </c>
      <c r="AF110" s="1203">
        <f t="shared" si="104"/>
        <v>48.1</v>
      </c>
      <c r="AG110" s="1143">
        <f>AA110+AC110</f>
        <v>0</v>
      </c>
      <c r="AH110" s="1205">
        <f>AB110+AD110</f>
        <v>0</v>
      </c>
      <c r="AI110" s="1143">
        <f t="shared" si="100"/>
        <v>56.59</v>
      </c>
      <c r="AJ110" s="1206">
        <f t="shared" si="102"/>
        <v>48.1</v>
      </c>
      <c r="AO110" s="1145" t="s">
        <v>259</v>
      </c>
      <c r="AP110" s="1127">
        <f t="shared" si="97"/>
        <v>0</v>
      </c>
      <c r="AQ110" s="1140">
        <f t="shared" si="98"/>
        <v>0</v>
      </c>
      <c r="AR110" s="107"/>
      <c r="AS110" s="9"/>
      <c r="AT110" s="9"/>
      <c r="AU110" s="9"/>
      <c r="AV110" s="9"/>
      <c r="AW110" s="9"/>
      <c r="AX110" s="9"/>
    </row>
    <row r="111" spans="1:51" ht="13.5" customHeight="1">
      <c r="C111" s="107"/>
      <c r="D111" s="102"/>
      <c r="E111" s="101"/>
      <c r="F111" s="138"/>
      <c r="G111" s="107"/>
      <c r="H111" s="2691"/>
      <c r="I111" s="107"/>
      <c r="J111" s="2692"/>
      <c r="K111" s="107"/>
      <c r="L111" s="107"/>
      <c r="M111" s="93"/>
      <c r="N111" s="1727"/>
      <c r="O111" s="12"/>
      <c r="P111" s="365"/>
      <c r="Q111" s="9"/>
      <c r="R111" s="1052"/>
      <c r="T111" s="1052"/>
      <c r="V111" s="1056"/>
      <c r="X111" s="1056"/>
      <c r="Z111" s="1145" t="s">
        <v>259</v>
      </c>
      <c r="AA111" s="1207"/>
      <c r="AB111" s="1208"/>
      <c r="AC111" s="1209"/>
      <c r="AD111" s="1210"/>
      <c r="AE111" s="1207"/>
      <c r="AF111" s="1208"/>
      <c r="AG111" s="1089"/>
      <c r="AH111" s="1211"/>
      <c r="AI111" s="1089">
        <f t="shared" si="100"/>
        <v>0</v>
      </c>
      <c r="AJ111" s="1212"/>
      <c r="AM111" s="1119"/>
      <c r="AN111" s="298"/>
      <c r="AO111" s="1146" t="s">
        <v>103</v>
      </c>
      <c r="AP111" s="1106">
        <f t="shared" si="97"/>
        <v>0</v>
      </c>
      <c r="AQ111" s="1131">
        <f t="shared" si="98"/>
        <v>0</v>
      </c>
      <c r="AR111" s="107"/>
      <c r="AS111" s="9"/>
      <c r="AT111" s="9"/>
      <c r="AU111" s="9"/>
      <c r="AV111" s="9"/>
      <c r="AW111" s="9"/>
      <c r="AX111" s="9"/>
    </row>
    <row r="112" spans="1:51" ht="15" customHeight="1" thickBot="1">
      <c r="C112" s="107"/>
      <c r="D112" s="102"/>
      <c r="E112" s="101"/>
      <c r="F112" s="138"/>
      <c r="G112" s="107"/>
      <c r="H112" s="2691"/>
      <c r="I112" s="107"/>
      <c r="J112" s="2692"/>
      <c r="K112" s="107"/>
      <c r="L112" s="107"/>
      <c r="M112" s="93"/>
      <c r="N112" s="9"/>
      <c r="O112" s="9"/>
      <c r="P112" s="9"/>
      <c r="Q112" s="9"/>
      <c r="R112" s="1051"/>
      <c r="T112" s="1051"/>
      <c r="V112" s="286"/>
      <c r="X112" s="286"/>
      <c r="Z112" s="1146" t="s">
        <v>103</v>
      </c>
      <c r="AA112" s="1213"/>
      <c r="AB112" s="1214"/>
      <c r="AC112" s="1215"/>
      <c r="AD112" s="1216"/>
      <c r="AE112" s="1213"/>
      <c r="AF112" s="1214"/>
      <c r="AG112" s="1090">
        <f t="shared" ref="AG112:AH114" si="105">AA112+AC112</f>
        <v>0</v>
      </c>
      <c r="AH112" s="1217">
        <f t="shared" si="105"/>
        <v>0</v>
      </c>
      <c r="AI112" s="1090">
        <f t="shared" si="100"/>
        <v>0</v>
      </c>
      <c r="AJ112" s="1218">
        <f>AD112+AF112</f>
        <v>0</v>
      </c>
      <c r="AM112" s="1119"/>
      <c r="AN112" s="1256"/>
      <c r="AO112" s="1147" t="s">
        <v>260</v>
      </c>
      <c r="AP112" s="1115">
        <f t="shared" si="97"/>
        <v>0</v>
      </c>
      <c r="AQ112" s="1135">
        <f t="shared" si="98"/>
        <v>0</v>
      </c>
      <c r="AR112" s="107"/>
      <c r="AS112" s="9"/>
      <c r="AT112" s="9"/>
      <c r="AU112" s="9"/>
      <c r="AV112" s="9"/>
      <c r="AW112" s="9"/>
      <c r="AX112" s="9"/>
    </row>
    <row r="113" spans="1:62" ht="13.5" customHeight="1" thickBot="1">
      <c r="C113" s="107"/>
      <c r="D113" s="118"/>
      <c r="E113" s="116"/>
      <c r="F113" s="271"/>
      <c r="G113" s="107"/>
      <c r="H113" s="2691"/>
      <c r="I113" s="107"/>
      <c r="J113" s="2691"/>
      <c r="K113" s="107"/>
      <c r="L113" s="107"/>
      <c r="M113" s="93"/>
      <c r="N113" s="9"/>
      <c r="O113" s="9"/>
      <c r="P113" s="9"/>
      <c r="Q113" s="9"/>
      <c r="R113" s="557"/>
      <c r="T113" s="557"/>
      <c r="V113" s="1051"/>
      <c r="X113" s="1051"/>
      <c r="Z113" s="1147" t="s">
        <v>260</v>
      </c>
      <c r="AA113" s="1219"/>
      <c r="AB113" s="1220"/>
      <c r="AC113" s="1221"/>
      <c r="AD113" s="1222"/>
      <c r="AE113" s="1219"/>
      <c r="AF113" s="1220"/>
      <c r="AG113" s="1091">
        <f t="shared" si="105"/>
        <v>0</v>
      </c>
      <c r="AH113" s="1223">
        <f t="shared" si="105"/>
        <v>0</v>
      </c>
      <c r="AI113" s="1091">
        <f t="shared" si="100"/>
        <v>0</v>
      </c>
      <c r="AJ113" s="1224">
        <f>AD113+AF113</f>
        <v>0</v>
      </c>
      <c r="AM113" s="1257"/>
      <c r="AN113" s="78"/>
      <c r="AO113" s="1148" t="s">
        <v>400</v>
      </c>
      <c r="AP113" s="1149">
        <f t="shared" si="97"/>
        <v>0</v>
      </c>
      <c r="AQ113" s="1150">
        <f t="shared" si="98"/>
        <v>0</v>
      </c>
      <c r="AR113" s="107"/>
      <c r="AS113" s="9"/>
      <c r="AT113" s="9"/>
      <c r="AU113" s="9"/>
      <c r="AV113" s="9"/>
      <c r="AW113" s="9"/>
      <c r="AX113" s="9"/>
    </row>
    <row r="114" spans="1:62" ht="12.75" customHeight="1" thickBot="1">
      <c r="B114" s="176" t="s">
        <v>235</v>
      </c>
      <c r="F114" s="2"/>
      <c r="G114" s="2"/>
      <c r="H114" s="2"/>
      <c r="K114" s="2"/>
      <c r="M114" s="93"/>
      <c r="N114" s="9"/>
      <c r="O114" s="9"/>
      <c r="P114" s="9"/>
      <c r="Q114" s="9"/>
      <c r="R114" s="1051"/>
      <c r="T114" s="1051"/>
      <c r="V114" s="286"/>
      <c r="X114" s="1051"/>
      <c r="Z114" s="1317" t="s">
        <v>400</v>
      </c>
      <c r="AA114" s="1318">
        <f t="shared" ref="AA114:AF114" si="106">AA111+AA112+AA113</f>
        <v>0</v>
      </c>
      <c r="AB114" s="1190">
        <f t="shared" si="106"/>
        <v>0</v>
      </c>
      <c r="AC114" s="1318">
        <f t="shared" si="106"/>
        <v>0</v>
      </c>
      <c r="AD114" s="1190">
        <f t="shared" si="106"/>
        <v>0</v>
      </c>
      <c r="AE114" s="1318">
        <f t="shared" si="106"/>
        <v>0</v>
      </c>
      <c r="AF114" s="1190">
        <f t="shared" si="106"/>
        <v>0</v>
      </c>
      <c r="AG114" s="1189">
        <f t="shared" si="105"/>
        <v>0</v>
      </c>
      <c r="AH114" s="1191">
        <f t="shared" si="105"/>
        <v>0</v>
      </c>
      <c r="AI114" s="1189">
        <f t="shared" si="100"/>
        <v>0</v>
      </c>
      <c r="AJ114" s="1192">
        <f>AD114+AF114</f>
        <v>0</v>
      </c>
      <c r="AO114" s="107"/>
      <c r="AQ114" s="9"/>
      <c r="AR114" s="107"/>
      <c r="AS114" s="9"/>
      <c r="AT114" s="9"/>
      <c r="AU114" s="9"/>
      <c r="AV114" s="9"/>
      <c r="AW114" s="9"/>
      <c r="AX114" s="9"/>
    </row>
    <row r="115" spans="1:62" ht="14.25" customHeight="1">
      <c r="B115"/>
      <c r="C115" s="100" t="s">
        <v>550</v>
      </c>
      <c r="E115" s="77"/>
      <c r="K115" s="1791" t="s">
        <v>118</v>
      </c>
      <c r="M115" s="93"/>
      <c r="N115" s="1637"/>
      <c r="O115" s="9"/>
      <c r="P115" s="9"/>
      <c r="Q115" s="9"/>
      <c r="R115" s="1051"/>
      <c r="T115" s="1051"/>
      <c r="V115" s="286"/>
      <c r="X115" s="1051"/>
      <c r="Z115" s="107"/>
      <c r="AB115" s="1051"/>
      <c r="AD115" s="1051"/>
      <c r="AF115" s="107"/>
      <c r="AH115" s="253"/>
      <c r="AJ115" s="253"/>
      <c r="AO115" s="107"/>
      <c r="AP115" s="107"/>
      <c r="AQ115" s="9"/>
      <c r="AR115" s="107"/>
      <c r="AS115" s="9"/>
      <c r="AT115" s="9"/>
      <c r="AU115" s="9"/>
      <c r="AV115" s="9"/>
      <c r="AW115" s="9"/>
      <c r="AX115" s="9"/>
    </row>
    <row r="116" spans="1:62" ht="13.5" customHeight="1" thickBot="1">
      <c r="A116" s="2" t="s">
        <v>910</v>
      </c>
      <c r="B116" s="2"/>
      <c r="C116" s="79"/>
      <c r="E116" s="133" t="s">
        <v>143</v>
      </c>
      <c r="H116" s="80"/>
      <c r="I116" s="1778" t="s">
        <v>549</v>
      </c>
      <c r="J116" s="561"/>
      <c r="M116" s="93"/>
      <c r="N116" s="12"/>
      <c r="O116" s="12"/>
      <c r="P116" s="365"/>
      <c r="Q116" s="9"/>
      <c r="R116" s="1051"/>
      <c r="T116" s="1051"/>
      <c r="V116" s="286"/>
      <c r="X116" s="1051"/>
      <c r="Z116" s="633"/>
      <c r="AB116" s="1051"/>
      <c r="AD116" s="1051"/>
      <c r="AF116" s="107"/>
      <c r="AH116" s="253"/>
      <c r="AJ116" s="253"/>
      <c r="AO116" s="107"/>
      <c r="AP116" s="158"/>
      <c r="AQ116" s="9"/>
      <c r="AR116" s="107"/>
      <c r="AS116" s="9"/>
      <c r="AT116" s="9"/>
      <c r="AU116" s="9"/>
      <c r="AV116" s="9"/>
      <c r="AW116" s="9"/>
      <c r="AX116" s="9"/>
    </row>
    <row r="117" spans="1:62" ht="14.25" customHeight="1">
      <c r="A117" s="27" t="s">
        <v>2</v>
      </c>
      <c r="B117" s="81" t="s">
        <v>3</v>
      </c>
      <c r="C117" s="82" t="s">
        <v>4</v>
      </c>
      <c r="D117" s="84" t="s">
        <v>61</v>
      </c>
      <c r="E117" s="67"/>
      <c r="F117" s="67"/>
      <c r="G117" s="67"/>
      <c r="H117" s="67"/>
      <c r="I117" s="67"/>
      <c r="J117" s="67"/>
      <c r="K117" s="67"/>
      <c r="L117" s="53"/>
      <c r="M117" s="93"/>
      <c r="N117" s="47"/>
      <c r="O117" s="34"/>
      <c r="P117" s="731"/>
      <c r="Q117" s="9"/>
      <c r="R117" s="1051"/>
      <c r="T117" s="557"/>
      <c r="V117" s="1057"/>
      <c r="X117" s="557"/>
      <c r="Z117" s="199"/>
      <c r="AB117" s="1051"/>
      <c r="AD117" s="1051"/>
      <c r="AF117" s="209"/>
      <c r="AH117" s="1062"/>
      <c r="AJ117" s="253"/>
      <c r="AO117" s="107"/>
      <c r="AP117" s="116"/>
      <c r="AQ117" s="9"/>
      <c r="AR117" s="99"/>
      <c r="AS117" s="9"/>
      <c r="AT117" s="9"/>
      <c r="AU117" s="9"/>
      <c r="AV117" s="9"/>
      <c r="AW117" s="9"/>
      <c r="AX117" s="9"/>
    </row>
    <row r="118" spans="1:62" ht="11.4" customHeight="1" thickBot="1">
      <c r="A118" s="30" t="s">
        <v>5</v>
      </c>
      <c r="B118" s="31"/>
      <c r="C118" s="1445" t="s">
        <v>62</v>
      </c>
      <c r="D118" s="60"/>
      <c r="E118" s="9"/>
      <c r="F118" s="9"/>
      <c r="G118" s="9"/>
      <c r="H118" s="9"/>
      <c r="I118" s="9"/>
      <c r="J118" s="9"/>
      <c r="K118" s="9"/>
      <c r="L118" s="70"/>
      <c r="M118" s="93"/>
      <c r="R118" s="1051"/>
      <c r="T118" s="1051"/>
      <c r="V118" s="286"/>
      <c r="X118" s="286"/>
      <c r="Z118" s="112"/>
      <c r="AB118" s="1051"/>
      <c r="AD118" s="557"/>
      <c r="AF118" s="107"/>
      <c r="AH118" s="1063"/>
      <c r="AJ118" s="253"/>
      <c r="AO118" s="107"/>
      <c r="AP118" s="140"/>
      <c r="AQ118" s="9"/>
      <c r="AR118" s="105"/>
      <c r="AS118" s="9"/>
      <c r="AT118" s="9"/>
      <c r="AU118" s="9"/>
      <c r="AV118" s="9"/>
      <c r="AW118" s="9"/>
      <c r="AX118" s="9"/>
    </row>
    <row r="119" spans="1:62" ht="15" customHeight="1" thickBot="1">
      <c r="A119" s="1547" t="s">
        <v>269</v>
      </c>
      <c r="B119" s="637"/>
      <c r="C119" s="406"/>
      <c r="D119" s="1474" t="s">
        <v>531</v>
      </c>
      <c r="E119" s="1446"/>
      <c r="F119" s="39"/>
      <c r="G119" s="2751" t="s">
        <v>515</v>
      </c>
      <c r="H119" s="67"/>
      <c r="I119" s="53"/>
      <c r="J119" s="1545" t="s">
        <v>533</v>
      </c>
      <c r="K119" s="1707"/>
      <c r="L119" s="1708"/>
      <c r="M119" s="93"/>
      <c r="Z119" t="s">
        <v>380</v>
      </c>
      <c r="AO119" s="138"/>
      <c r="AP119" s="107"/>
      <c r="AQ119" s="9"/>
      <c r="AU119" s="9"/>
      <c r="AV119" s="9"/>
      <c r="AW119" s="9"/>
      <c r="AX119" s="9"/>
    </row>
    <row r="120" spans="1:62" ht="15" customHeight="1" thickBot="1">
      <c r="A120" s="1395"/>
      <c r="B120" s="169" t="s">
        <v>156</v>
      </c>
      <c r="C120" s="135"/>
      <c r="D120" s="1756" t="s">
        <v>100</v>
      </c>
      <c r="E120" s="1554" t="s">
        <v>101</v>
      </c>
      <c r="F120" s="1754" t="s">
        <v>102</v>
      </c>
      <c r="G120" s="2752" t="s">
        <v>516</v>
      </c>
      <c r="H120" s="1687"/>
      <c r="I120" s="1486"/>
      <c r="J120" s="1403" t="s">
        <v>100</v>
      </c>
      <c r="K120" s="1355" t="s">
        <v>101</v>
      </c>
      <c r="L120" s="1396" t="s">
        <v>102</v>
      </c>
      <c r="M120" s="93"/>
      <c r="Z120" s="100" t="str">
        <f>N122</f>
        <v>3-й день</v>
      </c>
      <c r="AA120" s="2" t="s">
        <v>910</v>
      </c>
      <c r="AF120" s="133" t="s">
        <v>143</v>
      </c>
      <c r="AH120" s="309" t="s">
        <v>381</v>
      </c>
      <c r="AI120" s="63"/>
      <c r="AL120" s="87" t="s">
        <v>390</v>
      </c>
      <c r="AS120" s="46"/>
      <c r="AT120" s="619"/>
      <c r="AU120" s="9"/>
      <c r="AV120" s="9"/>
      <c r="AW120" s="9"/>
      <c r="AX120" s="9"/>
    </row>
    <row r="121" spans="1:62" ht="14.25" customHeight="1" thickBot="1">
      <c r="A121" s="413" t="s">
        <v>514</v>
      </c>
      <c r="B121" s="2509" t="s">
        <v>515</v>
      </c>
      <c r="C121" s="1524">
        <v>60</v>
      </c>
      <c r="D121" s="987" t="s">
        <v>121</v>
      </c>
      <c r="E121" s="2755">
        <v>120.26300000000001</v>
      </c>
      <c r="F121" s="2756">
        <v>84.3</v>
      </c>
      <c r="G121" s="1411" t="s">
        <v>100</v>
      </c>
      <c r="H121" s="1367" t="s">
        <v>101</v>
      </c>
      <c r="I121" s="1470" t="s">
        <v>102</v>
      </c>
      <c r="J121" s="987" t="s">
        <v>45</v>
      </c>
      <c r="K121" s="1449">
        <v>179.56</v>
      </c>
      <c r="L121" s="1450">
        <v>125.68</v>
      </c>
      <c r="M121" s="93"/>
      <c r="N121" t="s">
        <v>380</v>
      </c>
      <c r="AS121" s="343"/>
      <c r="AT121" s="343"/>
      <c r="AU121" s="9"/>
      <c r="AV121" s="9"/>
      <c r="AW121" s="9"/>
      <c r="AX121" s="9"/>
    </row>
    <row r="122" spans="1:62" ht="14.25" customHeight="1" thickBot="1">
      <c r="A122" s="174"/>
      <c r="B122" s="2503" t="s">
        <v>516</v>
      </c>
      <c r="C122" s="14"/>
      <c r="D122" s="242" t="s">
        <v>78</v>
      </c>
      <c r="E122" s="241">
        <v>15</v>
      </c>
      <c r="F122" s="990">
        <v>15</v>
      </c>
      <c r="G122" s="1540" t="s">
        <v>68</v>
      </c>
      <c r="H122" s="988">
        <v>42</v>
      </c>
      <c r="I122" s="1448">
        <v>32.76</v>
      </c>
      <c r="J122" s="245" t="s">
        <v>80</v>
      </c>
      <c r="K122" s="992">
        <v>25.32</v>
      </c>
      <c r="L122" s="1424">
        <v>24</v>
      </c>
      <c r="M122" s="93"/>
      <c r="N122" s="100" t="s">
        <v>428</v>
      </c>
      <c r="O122" s="2" t="s">
        <v>910</v>
      </c>
      <c r="T122" s="133" t="s">
        <v>143</v>
      </c>
      <c r="V122" s="309" t="s">
        <v>381</v>
      </c>
      <c r="W122" s="63"/>
      <c r="X122" s="1258"/>
      <c r="Z122" s="1045" t="s">
        <v>307</v>
      </c>
      <c r="AA122" s="1046" t="s">
        <v>382</v>
      </c>
      <c r="AB122" s="1047"/>
      <c r="AC122" s="1046" t="s">
        <v>383</v>
      </c>
      <c r="AD122" s="1047"/>
      <c r="AE122" s="1046" t="s">
        <v>384</v>
      </c>
      <c r="AF122" s="1047"/>
      <c r="AG122" s="1046" t="s">
        <v>388</v>
      </c>
      <c r="AH122" s="1047"/>
      <c r="AI122" s="1093" t="s">
        <v>389</v>
      </c>
      <c r="AJ122" s="1047"/>
      <c r="AO122" s="1045" t="s">
        <v>307</v>
      </c>
      <c r="AP122" s="1120" t="s">
        <v>391</v>
      </c>
      <c r="AQ122" s="1121"/>
      <c r="AS122" s="343"/>
      <c r="AT122" s="343"/>
      <c r="AU122" s="9"/>
      <c r="AV122" s="9"/>
      <c r="AW122" s="9"/>
      <c r="AX122" s="9"/>
    </row>
    <row r="123" spans="1:62" ht="14.25" customHeight="1" thickBot="1">
      <c r="A123" s="570" t="s">
        <v>467</v>
      </c>
      <c r="B123" s="272" t="s">
        <v>494</v>
      </c>
      <c r="C123" s="273" t="s">
        <v>936</v>
      </c>
      <c r="D123" s="242" t="s">
        <v>80</v>
      </c>
      <c r="E123" s="241">
        <v>10.7</v>
      </c>
      <c r="F123" s="990">
        <v>10.7</v>
      </c>
      <c r="G123" s="2761" t="s">
        <v>154</v>
      </c>
      <c r="H123" s="1730">
        <v>41.58</v>
      </c>
      <c r="I123" s="2762">
        <v>27.03</v>
      </c>
      <c r="J123" s="245" t="s">
        <v>268</v>
      </c>
      <c r="K123" s="241">
        <v>5.25</v>
      </c>
      <c r="L123" s="990">
        <v>5.25</v>
      </c>
      <c r="M123" s="93"/>
      <c r="Z123" s="1324" t="s">
        <v>415</v>
      </c>
      <c r="AA123" s="1048" t="s">
        <v>101</v>
      </c>
      <c r="AB123" s="1050" t="s">
        <v>102</v>
      </c>
      <c r="AC123" s="1094" t="s">
        <v>101</v>
      </c>
      <c r="AD123" s="1095" t="s">
        <v>102</v>
      </c>
      <c r="AE123" s="1094" t="s">
        <v>101</v>
      </c>
      <c r="AF123" s="1095" t="s">
        <v>102</v>
      </c>
      <c r="AG123" s="1048" t="s">
        <v>101</v>
      </c>
      <c r="AH123" s="1049" t="s">
        <v>102</v>
      </c>
      <c r="AI123" s="1096" t="s">
        <v>101</v>
      </c>
      <c r="AJ123" s="1049" t="s">
        <v>102</v>
      </c>
      <c r="AM123" s="9"/>
      <c r="AN123" s="9"/>
      <c r="AO123" s="757"/>
      <c r="AP123" s="1328" t="s">
        <v>101</v>
      </c>
      <c r="AQ123" s="1329" t="s">
        <v>102</v>
      </c>
      <c r="AS123" s="12"/>
      <c r="AT123" s="12"/>
      <c r="AU123" s="9"/>
      <c r="AV123" s="9"/>
      <c r="AW123" s="9"/>
      <c r="AX123" s="9"/>
    </row>
    <row r="124" spans="1:62" ht="14.25" customHeight="1">
      <c r="A124" s="238" t="s">
        <v>594</v>
      </c>
      <c r="B124" s="272" t="s">
        <v>593</v>
      </c>
      <c r="C124" s="273" t="s">
        <v>938</v>
      </c>
      <c r="D124" s="242" t="s">
        <v>161</v>
      </c>
      <c r="E124" s="241">
        <v>19.8</v>
      </c>
      <c r="F124" s="990">
        <v>15.4</v>
      </c>
      <c r="G124" s="991" t="s">
        <v>89</v>
      </c>
      <c r="H124" s="1542">
        <v>3</v>
      </c>
      <c r="I124" s="1469">
        <v>3</v>
      </c>
      <c r="J124" s="418" t="s">
        <v>54</v>
      </c>
      <c r="K124" s="1453">
        <v>0.6</v>
      </c>
      <c r="L124" s="1454">
        <v>0.6</v>
      </c>
      <c r="M124" s="107"/>
      <c r="N124" s="1343" t="s">
        <v>419</v>
      </c>
      <c r="O124" s="187"/>
      <c r="P124" s="187"/>
      <c r="Q124" s="187"/>
      <c r="R124" s="187"/>
      <c r="S124" s="187"/>
      <c r="T124" s="187"/>
      <c r="U124" s="187"/>
      <c r="V124" s="187"/>
      <c r="W124" s="187"/>
      <c r="X124" s="1043"/>
      <c r="Z124" s="1151" t="s">
        <v>69</v>
      </c>
      <c r="AA124" s="1193"/>
      <c r="AB124" s="1225"/>
      <c r="AC124" s="1193"/>
      <c r="AD124" s="1226"/>
      <c r="AE124" s="1193"/>
      <c r="AF124" s="1227"/>
      <c r="AG124" s="1089">
        <f t="shared" ref="AG124:AG133" si="107">AA124+AC124</f>
        <v>0</v>
      </c>
      <c r="AH124" s="1228">
        <f t="shared" ref="AH124:AH133" si="108">AB124+AD124</f>
        <v>0</v>
      </c>
      <c r="AI124" s="1089">
        <f t="shared" ref="AI124:AI133" si="109">AC124+AE124</f>
        <v>0</v>
      </c>
      <c r="AJ124" s="1229">
        <f t="shared" ref="AJ124:AJ133" si="110">AD124+AF124</f>
        <v>0</v>
      </c>
      <c r="AL124" s="1045" t="s">
        <v>307</v>
      </c>
      <c r="AM124" s="1098" t="s">
        <v>391</v>
      </c>
      <c r="AN124" s="1099"/>
      <c r="AO124" s="1151" t="s">
        <v>69</v>
      </c>
      <c r="AP124" s="1127">
        <f t="shared" ref="AP124:AP147" si="111">AA124+AC124+AE124</f>
        <v>0</v>
      </c>
      <c r="AQ124" s="1140">
        <f t="shared" ref="AQ124:AQ147" si="112">AB124+AD124+AF124</f>
        <v>0</v>
      </c>
      <c r="AS124" s="12"/>
      <c r="AT124" s="12"/>
      <c r="AU124" s="9"/>
      <c r="AV124" s="9"/>
      <c r="AW124" s="9"/>
      <c r="AX124" s="9"/>
    </row>
    <row r="125" spans="1:62" ht="15.75" customHeight="1" thickBot="1">
      <c r="A125" s="270">
        <v>384</v>
      </c>
      <c r="B125" s="173" t="s">
        <v>535</v>
      </c>
      <c r="C125" s="14"/>
      <c r="D125" s="242" t="s">
        <v>79</v>
      </c>
      <c r="E125" s="241">
        <v>8.8000000000000007</v>
      </c>
      <c r="F125" s="990">
        <v>8.8000000000000007</v>
      </c>
      <c r="G125" s="242" t="s">
        <v>50</v>
      </c>
      <c r="H125" s="241">
        <v>1.35</v>
      </c>
      <c r="I125" s="990">
        <v>1.35</v>
      </c>
      <c r="J125" s="2753" t="s">
        <v>537</v>
      </c>
      <c r="K125" s="1763"/>
      <c r="L125" s="1764"/>
      <c r="M125" s="197"/>
      <c r="N125" s="744"/>
      <c r="O125" s="14" t="s">
        <v>420</v>
      </c>
      <c r="P125" s="14"/>
      <c r="Q125" s="14"/>
      <c r="R125" s="14"/>
      <c r="S125" s="14"/>
      <c r="T125" s="14"/>
      <c r="U125" s="14"/>
      <c r="V125" s="14"/>
      <c r="W125" s="14"/>
      <c r="X125" s="1044"/>
      <c r="Z125" s="1151" t="s">
        <v>71</v>
      </c>
      <c r="AA125" s="1171"/>
      <c r="AB125" s="1230"/>
      <c r="AC125" s="1171"/>
      <c r="AD125" s="1231"/>
      <c r="AE125" s="2019">
        <f>H162</f>
        <v>11</v>
      </c>
      <c r="AF125" s="1232">
        <f>I162</f>
        <v>11</v>
      </c>
      <c r="AG125" s="1090">
        <f t="shared" si="107"/>
        <v>0</v>
      </c>
      <c r="AH125" s="1233">
        <f t="shared" si="108"/>
        <v>0</v>
      </c>
      <c r="AI125" s="1090">
        <f t="shared" si="109"/>
        <v>11</v>
      </c>
      <c r="AJ125" s="1162">
        <f t="shared" si="110"/>
        <v>11</v>
      </c>
      <c r="AL125" s="757"/>
      <c r="AM125" s="1100" t="s">
        <v>101</v>
      </c>
      <c r="AN125" s="1101" t="s">
        <v>102</v>
      </c>
      <c r="AO125" s="1151" t="s">
        <v>71</v>
      </c>
      <c r="AP125" s="1106">
        <f t="shared" si="111"/>
        <v>11</v>
      </c>
      <c r="AQ125" s="1131">
        <f t="shared" si="112"/>
        <v>11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16.5" customHeight="1">
      <c r="A126" s="270" t="s">
        <v>544</v>
      </c>
      <c r="B126" s="173" t="s">
        <v>313</v>
      </c>
      <c r="C126" s="1495">
        <v>200</v>
      </c>
      <c r="D126" s="1462" t="s">
        <v>423</v>
      </c>
      <c r="E126" s="1375">
        <v>0.8</v>
      </c>
      <c r="F126" s="1451">
        <v>0.8</v>
      </c>
      <c r="G126" s="1421" t="s">
        <v>83</v>
      </c>
      <c r="H126" s="1406">
        <v>0.15</v>
      </c>
      <c r="I126" s="996">
        <v>0.15</v>
      </c>
      <c r="J126" s="1603" t="s">
        <v>536</v>
      </c>
      <c r="K126" s="14"/>
      <c r="L126" s="279"/>
      <c r="M126" s="131"/>
      <c r="Z126" s="1151" t="s">
        <v>72</v>
      </c>
      <c r="AA126" s="1234"/>
      <c r="AB126" s="1290"/>
      <c r="AC126" s="1234"/>
      <c r="AD126" s="1236"/>
      <c r="AE126" s="1234"/>
      <c r="AF126" s="1237"/>
      <c r="AG126" s="1090">
        <f t="shared" si="107"/>
        <v>0</v>
      </c>
      <c r="AH126" s="1233">
        <f t="shared" si="108"/>
        <v>0</v>
      </c>
      <c r="AI126" s="1090">
        <f t="shared" si="109"/>
        <v>0</v>
      </c>
      <c r="AJ126" s="1162">
        <f t="shared" si="110"/>
        <v>0</v>
      </c>
      <c r="AL126" s="1102" t="s">
        <v>134</v>
      </c>
      <c r="AM126" s="1103">
        <f t="shared" ref="AM126:AM131" si="113">O130+Q130+S130</f>
        <v>80</v>
      </c>
      <c r="AN126" s="1104">
        <f t="shared" ref="AN126:AN131" si="114">P130+R130+T130</f>
        <v>80</v>
      </c>
      <c r="AO126" s="1151" t="s">
        <v>72</v>
      </c>
      <c r="AP126" s="1106">
        <f t="shared" si="111"/>
        <v>0</v>
      </c>
      <c r="AQ126" s="1131">
        <f t="shared" si="112"/>
        <v>0</v>
      </c>
      <c r="AS126" s="9"/>
      <c r="AT126" s="2329"/>
      <c r="AU126" s="7"/>
      <c r="AV126" s="41"/>
      <c r="AW126" s="1674"/>
      <c r="AX126" s="2330"/>
      <c r="AY126" s="9"/>
      <c r="AZ126" s="2331"/>
      <c r="BA126" s="9"/>
      <c r="BB126" s="9"/>
      <c r="BC126" s="1883"/>
      <c r="BD126" s="89"/>
      <c r="BE126" s="3"/>
      <c r="BF126" s="9"/>
      <c r="BG126" s="9"/>
      <c r="BH126" s="9"/>
      <c r="BI126" s="9"/>
      <c r="BJ126" s="9"/>
    </row>
    <row r="127" spans="1:62" ht="15.75" customHeight="1" thickBot="1">
      <c r="A127" s="240" t="s">
        <v>9</v>
      </c>
      <c r="B127" s="247" t="s">
        <v>10</v>
      </c>
      <c r="C127" s="1420">
        <v>50</v>
      </c>
      <c r="D127" s="242" t="s">
        <v>89</v>
      </c>
      <c r="E127" s="241">
        <v>4.4000000000000004</v>
      </c>
      <c r="F127" s="990">
        <v>4.4000000000000004</v>
      </c>
      <c r="G127" s="60"/>
      <c r="H127" s="9"/>
      <c r="I127" s="70"/>
      <c r="J127" s="419" t="s">
        <v>74</v>
      </c>
      <c r="K127" s="1562">
        <v>30.6</v>
      </c>
      <c r="L127" s="1699">
        <v>23.1</v>
      </c>
      <c r="M127" s="131"/>
      <c r="Z127" s="1151" t="s">
        <v>73</v>
      </c>
      <c r="AA127" s="1171"/>
      <c r="AB127" s="1235"/>
      <c r="AC127" s="1171"/>
      <c r="AD127" s="1236"/>
      <c r="AE127" s="1171"/>
      <c r="AF127" s="1237"/>
      <c r="AG127" s="1090">
        <f t="shared" si="107"/>
        <v>0</v>
      </c>
      <c r="AH127" s="1233">
        <f t="shared" si="108"/>
        <v>0</v>
      </c>
      <c r="AI127" s="1090">
        <f t="shared" si="109"/>
        <v>0</v>
      </c>
      <c r="AJ127" s="1162">
        <f t="shared" si="110"/>
        <v>0</v>
      </c>
      <c r="AL127" s="1105" t="s">
        <v>133</v>
      </c>
      <c r="AM127" s="1106">
        <f t="shared" si="113"/>
        <v>167</v>
      </c>
      <c r="AN127" s="1107">
        <f t="shared" si="114"/>
        <v>167</v>
      </c>
      <c r="AO127" s="1151" t="s">
        <v>73</v>
      </c>
      <c r="AP127" s="1106">
        <f t="shared" si="111"/>
        <v>0</v>
      </c>
      <c r="AQ127" s="1131">
        <f t="shared" si="112"/>
        <v>0</v>
      </c>
      <c r="AS127" s="9"/>
      <c r="AT127" s="9"/>
      <c r="AU127" s="175"/>
      <c r="AV127" s="9"/>
      <c r="AW127" s="363"/>
      <c r="AX127" s="83"/>
      <c r="AY127" s="137"/>
      <c r="AZ127" s="363"/>
      <c r="BA127" s="83"/>
      <c r="BB127" s="137"/>
      <c r="BC127" s="363"/>
      <c r="BD127" s="83"/>
      <c r="BE127" s="137"/>
      <c r="BF127" s="9"/>
      <c r="BG127" s="9"/>
      <c r="BH127" s="9"/>
      <c r="BI127" s="9"/>
      <c r="BJ127" s="9"/>
    </row>
    <row r="128" spans="1:62" ht="15" customHeight="1">
      <c r="A128" s="240" t="s">
        <v>9</v>
      </c>
      <c r="B128" s="247" t="s">
        <v>406</v>
      </c>
      <c r="C128" s="1420">
        <v>30</v>
      </c>
      <c r="D128" s="2757" t="s">
        <v>530</v>
      </c>
      <c r="E128" s="1388"/>
      <c r="F128" s="1380"/>
      <c r="G128" s="60"/>
      <c r="H128" s="9"/>
      <c r="I128" s="70"/>
      <c r="J128" s="245" t="s">
        <v>161</v>
      </c>
      <c r="K128" s="241">
        <v>7.5</v>
      </c>
      <c r="L128" s="990">
        <v>6.3120000000000003</v>
      </c>
      <c r="M128" s="271"/>
      <c r="N128" s="1045" t="s">
        <v>307</v>
      </c>
      <c r="O128" s="1046" t="s">
        <v>382</v>
      </c>
      <c r="P128" s="1047"/>
      <c r="Q128" s="1046" t="s">
        <v>383</v>
      </c>
      <c r="R128" s="1047"/>
      <c r="S128" s="1046" t="s">
        <v>384</v>
      </c>
      <c r="T128" s="1047"/>
      <c r="U128" s="1046" t="s">
        <v>385</v>
      </c>
      <c r="V128" s="1047"/>
      <c r="W128" s="1046" t="s">
        <v>386</v>
      </c>
      <c r="X128" s="1047"/>
      <c r="Z128" s="1151" t="s">
        <v>75</v>
      </c>
      <c r="AA128" s="1171"/>
      <c r="AB128" s="1230"/>
      <c r="AC128" s="1171"/>
      <c r="AD128" s="1231"/>
      <c r="AE128" s="1171"/>
      <c r="AF128" s="1232"/>
      <c r="AG128" s="1090">
        <f t="shared" si="107"/>
        <v>0</v>
      </c>
      <c r="AH128" s="1233">
        <f t="shared" si="108"/>
        <v>0</v>
      </c>
      <c r="AI128" s="1090">
        <f t="shared" si="109"/>
        <v>0</v>
      </c>
      <c r="AJ128" s="1162">
        <f t="shared" si="110"/>
        <v>0</v>
      </c>
      <c r="AL128" s="1105" t="s">
        <v>79</v>
      </c>
      <c r="AM128" s="1106">
        <f t="shared" si="113"/>
        <v>12.3</v>
      </c>
      <c r="AN128" s="1107">
        <f t="shared" si="114"/>
        <v>12.3</v>
      </c>
      <c r="AO128" s="1151" t="s">
        <v>75</v>
      </c>
      <c r="AP128" s="1106">
        <f t="shared" si="111"/>
        <v>0</v>
      </c>
      <c r="AQ128" s="1131">
        <f t="shared" si="112"/>
        <v>0</v>
      </c>
      <c r="AS128" s="9"/>
      <c r="AT128" s="599"/>
      <c r="AU128" s="7"/>
      <c r="AV128" s="13"/>
      <c r="AW128" s="7"/>
      <c r="AX128" s="2332"/>
      <c r="AY128" s="2333"/>
      <c r="AZ128" s="7"/>
      <c r="BA128" s="12"/>
      <c r="BB128" s="143"/>
      <c r="BC128" s="7"/>
      <c r="BD128" s="617"/>
      <c r="BE128" s="2334"/>
      <c r="BF128" s="9"/>
      <c r="BG128" s="9"/>
      <c r="BH128" s="9"/>
      <c r="BI128" s="9"/>
      <c r="BJ128" s="9"/>
    </row>
    <row r="129" spans="1:62" ht="15" customHeight="1" thickBot="1">
      <c r="A129" s="60"/>
      <c r="B129" s="1468"/>
      <c r="C129" s="9"/>
      <c r="D129" s="2758" t="s">
        <v>81</v>
      </c>
      <c r="E129" s="241">
        <v>15</v>
      </c>
      <c r="F129" s="1380">
        <v>15</v>
      </c>
      <c r="G129" s="60"/>
      <c r="H129" s="9"/>
      <c r="I129" s="70"/>
      <c r="J129" s="2760" t="s">
        <v>1013</v>
      </c>
      <c r="L129" s="70"/>
      <c r="M129" s="107"/>
      <c r="N129" s="757"/>
      <c r="O129" s="1048" t="s">
        <v>101</v>
      </c>
      <c r="P129" s="1049" t="s">
        <v>102</v>
      </c>
      <c r="Q129" s="1048" t="s">
        <v>101</v>
      </c>
      <c r="R129" s="1049" t="s">
        <v>102</v>
      </c>
      <c r="S129" s="1048" t="s">
        <v>101</v>
      </c>
      <c r="T129" s="1049" t="s">
        <v>102</v>
      </c>
      <c r="U129" s="1048" t="s">
        <v>101</v>
      </c>
      <c r="V129" s="1049" t="s">
        <v>102</v>
      </c>
      <c r="W129" s="1048" t="s">
        <v>101</v>
      </c>
      <c r="X129" s="1050" t="s">
        <v>102</v>
      </c>
      <c r="Z129" s="1151" t="s">
        <v>76</v>
      </c>
      <c r="AA129" s="1171"/>
      <c r="AB129" s="1238"/>
      <c r="AC129" s="1171"/>
      <c r="AD129" s="1231"/>
      <c r="AE129" s="1171"/>
      <c r="AF129" s="1232"/>
      <c r="AG129" s="1090">
        <f t="shared" si="107"/>
        <v>0</v>
      </c>
      <c r="AH129" s="1233">
        <f t="shared" si="108"/>
        <v>0</v>
      </c>
      <c r="AI129" s="1090">
        <f t="shared" si="109"/>
        <v>0</v>
      </c>
      <c r="AJ129" s="1162">
        <f t="shared" si="110"/>
        <v>0</v>
      </c>
      <c r="AL129" s="1108" t="s">
        <v>392</v>
      </c>
      <c r="AM129" s="1109">
        <f t="shared" si="113"/>
        <v>50.72</v>
      </c>
      <c r="AN129" s="1110">
        <f t="shared" si="114"/>
        <v>50.72</v>
      </c>
      <c r="AO129" s="1151" t="s">
        <v>76</v>
      </c>
      <c r="AP129" s="1106">
        <f t="shared" si="111"/>
        <v>0</v>
      </c>
      <c r="AQ129" s="1131">
        <f t="shared" si="112"/>
        <v>0</v>
      </c>
      <c r="AT129" s="599"/>
      <c r="AU129" s="7"/>
      <c r="AV129" s="13"/>
      <c r="AW129" s="7"/>
      <c r="AX129" s="12"/>
      <c r="AY129" s="365"/>
      <c r="AZ129" s="7"/>
      <c r="BA129" s="12"/>
      <c r="BB129" s="143"/>
      <c r="BC129" s="7"/>
      <c r="BD129" s="12"/>
      <c r="BE129" s="143"/>
      <c r="BF129" s="9"/>
      <c r="BG129" s="9"/>
      <c r="BH129" s="9"/>
      <c r="BI129" s="9"/>
      <c r="BJ129" s="9"/>
    </row>
    <row r="130" spans="1:62" ht="12.75" customHeight="1">
      <c r="A130" s="60"/>
      <c r="B130" s="1468"/>
      <c r="C130" s="9"/>
      <c r="D130" s="242" t="s">
        <v>93</v>
      </c>
      <c r="E130" s="241">
        <v>5</v>
      </c>
      <c r="F130" s="1380">
        <v>5</v>
      </c>
      <c r="G130" s="60"/>
      <c r="H130" s="9"/>
      <c r="I130" s="70"/>
      <c r="J130" s="245" t="s">
        <v>469</v>
      </c>
      <c r="K130" s="241">
        <v>5.0999999999999996</v>
      </c>
      <c r="L130" s="1380">
        <v>5.0999999999999996</v>
      </c>
      <c r="M130" s="131"/>
      <c r="N130" s="1344" t="s">
        <v>134</v>
      </c>
      <c r="O130" s="1065">
        <f>C128</f>
        <v>30</v>
      </c>
      <c r="P130" s="1259">
        <f>C128</f>
        <v>30</v>
      </c>
      <c r="Q130" s="1079">
        <f>C143</f>
        <v>50</v>
      </c>
      <c r="R130" s="1251">
        <f>C143</f>
        <v>50</v>
      </c>
      <c r="S130" s="1079"/>
      <c r="T130" s="1260"/>
      <c r="U130" s="1079">
        <f>O130+Q130</f>
        <v>80</v>
      </c>
      <c r="V130" s="1250">
        <f>P130+R130</f>
        <v>80</v>
      </c>
      <c r="W130" s="1079">
        <f>Q130+S130</f>
        <v>50</v>
      </c>
      <c r="X130" s="1251">
        <f>R130+T130</f>
        <v>50</v>
      </c>
      <c r="Z130" s="1152" t="s">
        <v>417</v>
      </c>
      <c r="AA130" s="1171"/>
      <c r="AB130" s="1230"/>
      <c r="AC130" s="1171"/>
      <c r="AD130" s="1231"/>
      <c r="AE130" s="1171"/>
      <c r="AF130" s="1232"/>
      <c r="AG130" s="1090">
        <f t="shared" si="107"/>
        <v>0</v>
      </c>
      <c r="AH130" s="1233">
        <f t="shared" si="108"/>
        <v>0</v>
      </c>
      <c r="AI130" s="1090">
        <f t="shared" si="109"/>
        <v>0</v>
      </c>
      <c r="AJ130" s="1162">
        <f t="shared" si="110"/>
        <v>0</v>
      </c>
      <c r="AL130" s="1105" t="s">
        <v>105</v>
      </c>
      <c r="AM130" s="1106">
        <f t="shared" si="113"/>
        <v>0</v>
      </c>
      <c r="AN130" s="1107">
        <f t="shared" si="114"/>
        <v>0</v>
      </c>
      <c r="AO130" s="1152" t="s">
        <v>417</v>
      </c>
      <c r="AP130" s="1106">
        <f t="shared" si="111"/>
        <v>0</v>
      </c>
      <c r="AQ130" s="1131">
        <f t="shared" si="112"/>
        <v>0</v>
      </c>
      <c r="AT130" s="34"/>
      <c r="AU130" s="7"/>
      <c r="AV130" s="12"/>
      <c r="AW130" s="7"/>
      <c r="AX130" s="12"/>
      <c r="AY130" s="365"/>
      <c r="AZ130" s="7"/>
      <c r="BA130" s="12"/>
      <c r="BB130" s="143"/>
      <c r="BC130" s="7"/>
      <c r="BD130" s="12"/>
      <c r="BE130" s="365"/>
      <c r="BF130" s="9"/>
      <c r="BG130" s="9"/>
      <c r="BH130" s="9"/>
      <c r="BI130" s="9"/>
      <c r="BJ130" s="9"/>
    </row>
    <row r="131" spans="1:62" ht="15" customHeight="1" thickBot="1">
      <c r="A131" s="60"/>
      <c r="B131" s="1468"/>
      <c r="C131" s="9"/>
      <c r="D131" s="242" t="s">
        <v>468</v>
      </c>
      <c r="E131" s="241">
        <v>1.5</v>
      </c>
      <c r="F131" s="1380">
        <v>1.5</v>
      </c>
      <c r="G131" s="60"/>
      <c r="H131" s="9"/>
      <c r="I131" s="70"/>
      <c r="J131" s="2760" t="s">
        <v>1014</v>
      </c>
      <c r="L131" s="70"/>
      <c r="M131" s="414"/>
      <c r="N131" s="1105" t="s">
        <v>133</v>
      </c>
      <c r="O131" s="1066">
        <f>E122+C127</f>
        <v>65</v>
      </c>
      <c r="P131" s="1261">
        <f>F122+C127</f>
        <v>65</v>
      </c>
      <c r="Q131" s="1066">
        <f>C142</f>
        <v>70</v>
      </c>
      <c r="R131" s="1262">
        <f>C142</f>
        <v>70</v>
      </c>
      <c r="S131" s="1066">
        <f>C161</f>
        <v>32</v>
      </c>
      <c r="T131" s="1261">
        <f>C161</f>
        <v>32</v>
      </c>
      <c r="U131" s="1066">
        <f t="shared" ref="U131:U135" si="115">O131+Q131</f>
        <v>135</v>
      </c>
      <c r="V131" s="1253">
        <f t="shared" ref="V131:V135" si="116">P131+R131</f>
        <v>135</v>
      </c>
      <c r="W131" s="1066">
        <f t="shared" ref="W131:W135" si="117">Q131+S131</f>
        <v>102</v>
      </c>
      <c r="X131" s="1162">
        <f t="shared" ref="X131:X135" si="118">R131+T131</f>
        <v>102</v>
      </c>
      <c r="Z131" s="1325" t="s">
        <v>416</v>
      </c>
      <c r="AA131" s="1178"/>
      <c r="AB131" s="1239"/>
      <c r="AC131" s="1178">
        <f>K150</f>
        <v>39.72</v>
      </c>
      <c r="AD131" s="1240">
        <f>L150</f>
        <v>39.72</v>
      </c>
      <c r="AE131" s="1178"/>
      <c r="AF131" s="1241"/>
      <c r="AG131" s="1091">
        <f t="shared" si="107"/>
        <v>39.72</v>
      </c>
      <c r="AH131" s="1242">
        <f t="shared" si="108"/>
        <v>39.72</v>
      </c>
      <c r="AI131" s="1091">
        <f t="shared" si="109"/>
        <v>39.72</v>
      </c>
      <c r="AJ131" s="1055">
        <f t="shared" si="110"/>
        <v>39.72</v>
      </c>
      <c r="AL131" s="453" t="s">
        <v>45</v>
      </c>
      <c r="AM131" s="1106">
        <f t="shared" si="113"/>
        <v>179.56</v>
      </c>
      <c r="AN131" s="1107">
        <f t="shared" si="114"/>
        <v>125.68</v>
      </c>
      <c r="AO131" s="1325" t="s">
        <v>416</v>
      </c>
      <c r="AP131" s="1115">
        <f t="shared" si="111"/>
        <v>39.72</v>
      </c>
      <c r="AQ131" s="1135">
        <f t="shared" si="112"/>
        <v>39.72</v>
      </c>
      <c r="AT131" s="34"/>
      <c r="AU131" s="7"/>
      <c r="AV131" s="13"/>
      <c r="AW131" s="7"/>
      <c r="AX131" s="12"/>
      <c r="AY131" s="365"/>
      <c r="AZ131" s="7"/>
      <c r="BA131" s="12"/>
      <c r="BB131" s="143"/>
      <c r="BC131" s="7"/>
      <c r="BD131" s="34"/>
      <c r="BE131" s="731"/>
      <c r="BF131" s="9"/>
      <c r="BG131" s="9"/>
      <c r="BH131" s="9"/>
      <c r="BI131" s="9"/>
      <c r="BJ131" s="9"/>
    </row>
    <row r="132" spans="1:62" ht="14.25" customHeight="1" thickBot="1">
      <c r="A132" s="60"/>
      <c r="B132" s="1468"/>
      <c r="C132" s="9"/>
      <c r="D132" s="242" t="s">
        <v>469</v>
      </c>
      <c r="E132" s="241">
        <v>2</v>
      </c>
      <c r="F132" s="1380">
        <v>2</v>
      </c>
      <c r="G132" s="60"/>
      <c r="H132" s="9"/>
      <c r="I132" s="70"/>
      <c r="J132" s="245" t="s">
        <v>89</v>
      </c>
      <c r="K132" s="1375">
        <v>1.5</v>
      </c>
      <c r="L132" s="1380">
        <v>1.5</v>
      </c>
      <c r="M132" s="138"/>
      <c r="N132" s="1105" t="s">
        <v>79</v>
      </c>
      <c r="O132" s="1066">
        <f>E125+E131</f>
        <v>10.3</v>
      </c>
      <c r="P132" s="1610">
        <f>F125+F131</f>
        <v>10.3</v>
      </c>
      <c r="Q132" s="1066">
        <f>H141</f>
        <v>2</v>
      </c>
      <c r="R132" s="1253">
        <f>I141</f>
        <v>2</v>
      </c>
      <c r="S132" s="1066"/>
      <c r="T132" s="1264"/>
      <c r="U132" s="1066">
        <f t="shared" si="115"/>
        <v>12.3</v>
      </c>
      <c r="V132" s="1253">
        <f t="shared" si="116"/>
        <v>12.3</v>
      </c>
      <c r="W132" s="1066">
        <f t="shared" si="117"/>
        <v>2</v>
      </c>
      <c r="X132" s="1162">
        <f t="shared" si="118"/>
        <v>2</v>
      </c>
      <c r="Z132" s="1153" t="s">
        <v>401</v>
      </c>
      <c r="AA132" s="1243">
        <f t="shared" ref="AA132:AF132" si="119">SUM(AA124:AA131)</f>
        <v>0</v>
      </c>
      <c r="AB132" s="1244">
        <f t="shared" si="119"/>
        <v>0</v>
      </c>
      <c r="AC132" s="1245">
        <f t="shared" si="119"/>
        <v>39.72</v>
      </c>
      <c r="AD132" s="1155">
        <f t="shared" si="119"/>
        <v>39.72</v>
      </c>
      <c r="AE132" s="1243">
        <f t="shared" si="119"/>
        <v>11</v>
      </c>
      <c r="AF132" s="1246">
        <f t="shared" si="119"/>
        <v>11</v>
      </c>
      <c r="AG132" s="1154">
        <f t="shared" si="107"/>
        <v>39.72</v>
      </c>
      <c r="AH132" s="1247">
        <f t="shared" si="108"/>
        <v>39.72</v>
      </c>
      <c r="AI132" s="1154">
        <f t="shared" si="109"/>
        <v>50.72</v>
      </c>
      <c r="AJ132" s="1248">
        <f t="shared" si="110"/>
        <v>50.72</v>
      </c>
      <c r="AL132" s="2392" t="s">
        <v>865</v>
      </c>
      <c r="AM132" s="2396">
        <f t="shared" ref="AM132:AM160" si="120">O136+Q136+S136</f>
        <v>453.24099999999999</v>
      </c>
      <c r="AN132" s="1112">
        <f t="shared" ref="AN132:AN160" si="121">P136+R136+T136</f>
        <v>362.12700000000007</v>
      </c>
      <c r="AO132" s="1153" t="s">
        <v>401</v>
      </c>
      <c r="AP132" s="1154">
        <f t="shared" si="111"/>
        <v>50.72</v>
      </c>
      <c r="AQ132" s="1155">
        <f t="shared" si="112"/>
        <v>50.72</v>
      </c>
      <c r="AT132" s="34"/>
      <c r="AU132" s="7"/>
      <c r="AV132" s="13"/>
      <c r="AW132" s="7"/>
      <c r="AX132" s="12"/>
      <c r="AY132" s="365"/>
      <c r="AZ132" s="86"/>
      <c r="BA132" s="1673"/>
      <c r="BB132" s="2335"/>
      <c r="BC132" s="1674"/>
      <c r="BD132" s="9"/>
      <c r="BE132" s="9"/>
      <c r="BF132" s="9"/>
      <c r="BG132" s="9"/>
      <c r="BH132" s="9"/>
      <c r="BI132" s="9"/>
      <c r="BJ132" s="9"/>
    </row>
    <row r="133" spans="1:62" ht="15" customHeight="1">
      <c r="A133" s="60"/>
      <c r="B133" s="1468"/>
      <c r="C133" s="9"/>
      <c r="D133" s="1421" t="s">
        <v>162</v>
      </c>
      <c r="E133" s="1406">
        <v>4.0000000000000002E-4</v>
      </c>
      <c r="F133" s="2759">
        <v>4.0000000000000002E-4</v>
      </c>
      <c r="G133" s="60"/>
      <c r="H133" s="9"/>
      <c r="I133" s="70"/>
      <c r="J133" s="2079" t="s">
        <v>50</v>
      </c>
      <c r="K133" s="241">
        <v>0.3</v>
      </c>
      <c r="L133" s="990">
        <v>0.3</v>
      </c>
      <c r="M133" s="93"/>
      <c r="N133" s="1108" t="s">
        <v>392</v>
      </c>
      <c r="O133" s="1067">
        <f t="shared" ref="O133:T133" si="122">AA132</f>
        <v>0</v>
      </c>
      <c r="P133" s="1291">
        <f t="shared" si="122"/>
        <v>0</v>
      </c>
      <c r="Q133" s="1067">
        <f t="shared" si="122"/>
        <v>39.72</v>
      </c>
      <c r="R133" s="1265">
        <f t="shared" si="122"/>
        <v>39.72</v>
      </c>
      <c r="S133" s="1067">
        <f t="shared" si="122"/>
        <v>11</v>
      </c>
      <c r="T133" s="1266">
        <f t="shared" si="122"/>
        <v>11</v>
      </c>
      <c r="U133" s="1067">
        <f t="shared" si="115"/>
        <v>39.72</v>
      </c>
      <c r="V133" s="1110">
        <f t="shared" si="116"/>
        <v>39.72</v>
      </c>
      <c r="W133" s="1067">
        <f t="shared" si="117"/>
        <v>50.72</v>
      </c>
      <c r="X133" s="1265">
        <f t="shared" si="118"/>
        <v>50.72</v>
      </c>
      <c r="Z133" s="2272" t="s">
        <v>852</v>
      </c>
      <c r="AA133" s="1087"/>
      <c r="AB133" s="1592"/>
      <c r="AC133" s="1089"/>
      <c r="AD133" s="1249"/>
      <c r="AE133" s="1092"/>
      <c r="AF133" s="1601"/>
      <c r="AG133" s="1092">
        <f t="shared" si="107"/>
        <v>0</v>
      </c>
      <c r="AH133" s="1250">
        <f t="shared" si="108"/>
        <v>0</v>
      </c>
      <c r="AI133" s="1092">
        <f t="shared" si="109"/>
        <v>0</v>
      </c>
      <c r="AJ133" s="1251">
        <f t="shared" si="110"/>
        <v>0</v>
      </c>
      <c r="AL133" s="2393" t="s">
        <v>866</v>
      </c>
      <c r="AM133" s="1111">
        <f t="shared" si="120"/>
        <v>0</v>
      </c>
      <c r="AN133" s="1112">
        <f t="shared" si="121"/>
        <v>0</v>
      </c>
      <c r="AO133" s="2272" t="s">
        <v>852</v>
      </c>
      <c r="AP133" s="1326">
        <f t="shared" si="111"/>
        <v>0</v>
      </c>
      <c r="AQ133" s="1341">
        <f t="shared" si="112"/>
        <v>0</v>
      </c>
      <c r="AT133" s="34"/>
      <c r="AU133" s="7"/>
      <c r="AV133" s="13"/>
      <c r="AW133" s="45"/>
      <c r="AX133" s="34"/>
      <c r="AY133" s="731"/>
      <c r="AZ133" s="45"/>
      <c r="BA133" s="12"/>
      <c r="BB133" s="365"/>
      <c r="BC133" s="46"/>
      <c r="BD133" s="619"/>
      <c r="BE133" s="145"/>
      <c r="BF133" s="9"/>
      <c r="BG133" s="9"/>
      <c r="BH133" s="9"/>
      <c r="BI133" s="9"/>
      <c r="BJ133" s="9"/>
    </row>
    <row r="134" spans="1:62" ht="16.5" customHeight="1" thickBot="1">
      <c r="A134" s="1299" t="s">
        <v>377</v>
      </c>
      <c r="B134" s="1300"/>
      <c r="C134" s="1682">
        <f>C121+C126+C127+C128+110+20+150+30</f>
        <v>650</v>
      </c>
      <c r="D134" s="1523" t="s">
        <v>423</v>
      </c>
      <c r="E134" s="1390">
        <v>0.2</v>
      </c>
      <c r="F134" s="1391">
        <v>0.2</v>
      </c>
      <c r="G134" s="56"/>
      <c r="H134" s="31"/>
      <c r="I134" s="72"/>
      <c r="J134" s="1538" t="s">
        <v>54</v>
      </c>
      <c r="K134" s="1478">
        <v>7.4999999999999997E-2</v>
      </c>
      <c r="L134" s="1568">
        <v>7.4999999999999997E-2</v>
      </c>
      <c r="M134" s="93"/>
      <c r="N134" s="1105" t="s">
        <v>105</v>
      </c>
      <c r="O134" s="1066"/>
      <c r="P134" s="1059"/>
      <c r="Q134" s="1066"/>
      <c r="R134" s="1162"/>
      <c r="S134" s="1066"/>
      <c r="T134" s="1267"/>
      <c r="U134" s="1066">
        <f t="shared" si="115"/>
        <v>0</v>
      </c>
      <c r="V134" s="1253">
        <f t="shared" si="116"/>
        <v>0</v>
      </c>
      <c r="W134" s="1066">
        <f t="shared" si="117"/>
        <v>0</v>
      </c>
      <c r="X134" s="1162">
        <f t="shared" si="118"/>
        <v>0</v>
      </c>
      <c r="Z134" s="1123" t="s">
        <v>414</v>
      </c>
      <c r="AA134" s="895">
        <f>H123</f>
        <v>41.58</v>
      </c>
      <c r="AB134" s="1593">
        <f>I123</f>
        <v>27.03</v>
      </c>
      <c r="AC134" s="1090"/>
      <c r="AD134" s="1252"/>
      <c r="AE134" s="1090"/>
      <c r="AF134" s="1270"/>
      <c r="AG134" s="1090">
        <f t="shared" ref="AG134:AJ137" si="123">AA134+AC134</f>
        <v>41.58</v>
      </c>
      <c r="AH134" s="1253">
        <f t="shared" si="123"/>
        <v>27.03</v>
      </c>
      <c r="AI134" s="1090">
        <f t="shared" si="123"/>
        <v>0</v>
      </c>
      <c r="AJ134" s="1162">
        <f t="shared" si="123"/>
        <v>0</v>
      </c>
      <c r="AL134" s="1105" t="s">
        <v>70</v>
      </c>
      <c r="AM134" s="1130">
        <f t="shared" si="120"/>
        <v>149.82</v>
      </c>
      <c r="AN134" s="1107">
        <f t="shared" si="121"/>
        <v>106</v>
      </c>
      <c r="AO134" s="1123" t="s">
        <v>414</v>
      </c>
      <c r="AP134" s="1326">
        <f t="shared" si="111"/>
        <v>41.58</v>
      </c>
      <c r="AQ134" s="1341">
        <f t="shared" si="112"/>
        <v>27.03</v>
      </c>
      <c r="AT134" s="34"/>
      <c r="AU134" s="7"/>
      <c r="AV134" s="13"/>
      <c r="AW134" s="7"/>
      <c r="AX134" s="12"/>
      <c r="AY134" s="365"/>
      <c r="AZ134" s="1674"/>
      <c r="BA134" s="12"/>
      <c r="BB134" s="365"/>
      <c r="BC134" s="7"/>
      <c r="BD134" s="12"/>
      <c r="BE134" s="365"/>
      <c r="BF134" s="9"/>
      <c r="BG134" s="9"/>
      <c r="BH134" s="9"/>
      <c r="BI134" s="9"/>
      <c r="BJ134" s="9"/>
    </row>
    <row r="135" spans="1:62" ht="16.5" customHeight="1" thickBot="1">
      <c r="A135" s="361"/>
      <c r="B135" s="573" t="s">
        <v>123</v>
      </c>
      <c r="C135" s="53"/>
      <c r="D135" s="2754" t="s">
        <v>585</v>
      </c>
      <c r="E135" s="1514"/>
      <c r="F135" s="1514"/>
      <c r="G135" s="2480" t="s">
        <v>788</v>
      </c>
      <c r="H135" s="39"/>
      <c r="I135" s="49"/>
      <c r="J135" s="1435" t="s">
        <v>352</v>
      </c>
      <c r="K135" s="1409"/>
      <c r="L135" s="49"/>
      <c r="M135" s="93"/>
      <c r="N135" s="453" t="s">
        <v>45</v>
      </c>
      <c r="O135" s="1606">
        <f>K121</f>
        <v>179.56</v>
      </c>
      <c r="P135" s="1271">
        <f>L121</f>
        <v>125.68</v>
      </c>
      <c r="Q135" s="1066"/>
      <c r="R135" s="1162"/>
      <c r="S135" s="1066"/>
      <c r="T135" s="1267"/>
      <c r="U135" s="1066">
        <f t="shared" si="115"/>
        <v>179.56</v>
      </c>
      <c r="V135" s="1253">
        <f t="shared" si="116"/>
        <v>125.68</v>
      </c>
      <c r="W135" s="1066">
        <f t="shared" si="117"/>
        <v>0</v>
      </c>
      <c r="X135" s="1162">
        <f t="shared" si="118"/>
        <v>0</v>
      </c>
      <c r="Z135" s="1122" t="s">
        <v>285</v>
      </c>
      <c r="AA135" s="895"/>
      <c r="AB135" s="1594"/>
      <c r="AC135" s="1090"/>
      <c r="AD135" s="1252"/>
      <c r="AE135" s="1090"/>
      <c r="AF135" s="1270"/>
      <c r="AG135" s="1090">
        <f t="shared" si="123"/>
        <v>0</v>
      </c>
      <c r="AH135" s="1253">
        <f t="shared" si="123"/>
        <v>0</v>
      </c>
      <c r="AI135" s="1090">
        <f t="shared" si="123"/>
        <v>0</v>
      </c>
      <c r="AJ135" s="1162">
        <f t="shared" si="123"/>
        <v>0</v>
      </c>
      <c r="AL135" s="1113" t="s">
        <v>104</v>
      </c>
      <c r="AM135" s="1106">
        <f t="shared" si="120"/>
        <v>0</v>
      </c>
      <c r="AN135" s="1107">
        <f t="shared" si="121"/>
        <v>0</v>
      </c>
      <c r="AO135" s="1122" t="s">
        <v>285</v>
      </c>
      <c r="AP135" s="1326">
        <f t="shared" si="111"/>
        <v>0</v>
      </c>
      <c r="AQ135" s="1341">
        <f t="shared" si="112"/>
        <v>0</v>
      </c>
      <c r="AT135" s="9"/>
      <c r="AU135" s="41"/>
      <c r="AV135" s="9"/>
      <c r="AW135" s="9"/>
      <c r="AX135" s="9"/>
      <c r="AY135" s="9"/>
      <c r="AZ135" s="1674"/>
      <c r="BA135" s="2336"/>
      <c r="BB135" s="2335"/>
      <c r="BC135" s="343"/>
      <c r="BD135" s="343"/>
      <c r="BE135" s="145"/>
      <c r="BF135" s="9"/>
      <c r="BG135" s="9"/>
      <c r="BH135" s="9"/>
      <c r="BI135" s="9"/>
      <c r="BJ135" s="9"/>
    </row>
    <row r="136" spans="1:62" ht="15.75" customHeight="1" thickBot="1">
      <c r="A136" s="1888" t="s">
        <v>590</v>
      </c>
      <c r="B136" s="261" t="s">
        <v>352</v>
      </c>
      <c r="C136" s="257">
        <v>60</v>
      </c>
      <c r="D136" s="1383" t="s">
        <v>100</v>
      </c>
      <c r="E136" s="1384" t="s">
        <v>101</v>
      </c>
      <c r="F136" s="1385" t="s">
        <v>102</v>
      </c>
      <c r="G136" s="1397" t="s">
        <v>100</v>
      </c>
      <c r="H136" s="1357" t="s">
        <v>101</v>
      </c>
      <c r="I136" s="1875" t="s">
        <v>102</v>
      </c>
      <c r="J136" s="1366" t="s">
        <v>100</v>
      </c>
      <c r="K136" s="1384" t="s">
        <v>101</v>
      </c>
      <c r="L136" s="1385" t="s">
        <v>102</v>
      </c>
      <c r="M136" s="93"/>
      <c r="N136" s="2392" t="s">
        <v>865</v>
      </c>
      <c r="O136" s="1068">
        <f t="shared" ref="O136:T136" si="124">AA147</f>
        <v>148.57999999999998</v>
      </c>
      <c r="P136" s="1268">
        <f t="shared" si="124"/>
        <v>111.702</v>
      </c>
      <c r="Q136" s="2394">
        <f t="shared" si="124"/>
        <v>216.45</v>
      </c>
      <c r="R136" s="2395">
        <f t="shared" si="124"/>
        <v>180.02500000000003</v>
      </c>
      <c r="S136" s="1068">
        <f t="shared" si="124"/>
        <v>88.210999999999999</v>
      </c>
      <c r="T136" s="1270">
        <f t="shared" si="124"/>
        <v>70.400000000000006</v>
      </c>
      <c r="U136" s="2394">
        <f t="shared" ref="U136:X138" si="125">O136+Q136</f>
        <v>365.03</v>
      </c>
      <c r="V136" s="1112">
        <f t="shared" si="125"/>
        <v>291.72700000000003</v>
      </c>
      <c r="W136" s="2394">
        <f t="shared" si="125"/>
        <v>304.661</v>
      </c>
      <c r="X136" s="2395">
        <f t="shared" si="125"/>
        <v>250.42500000000004</v>
      </c>
      <c r="Z136" s="1124" t="s">
        <v>471</v>
      </c>
      <c r="AA136" s="1605"/>
      <c r="AB136" s="1595"/>
      <c r="AC136" s="1090"/>
      <c r="AD136" s="1252"/>
      <c r="AE136" s="1091"/>
      <c r="AF136" s="1602"/>
      <c r="AG136" s="1091">
        <f t="shared" si="123"/>
        <v>0</v>
      </c>
      <c r="AH136" s="1255">
        <f t="shared" si="123"/>
        <v>0</v>
      </c>
      <c r="AI136" s="1091">
        <f t="shared" si="123"/>
        <v>0</v>
      </c>
      <c r="AJ136" s="1055">
        <f t="shared" si="123"/>
        <v>0</v>
      </c>
      <c r="AL136" s="1105" t="s">
        <v>132</v>
      </c>
      <c r="AM136" s="1106">
        <f t="shared" si="120"/>
        <v>200</v>
      </c>
      <c r="AN136" s="1107">
        <f t="shared" si="121"/>
        <v>200</v>
      </c>
      <c r="AO136" s="1124" t="s">
        <v>471</v>
      </c>
      <c r="AP136" s="2270">
        <f t="shared" si="111"/>
        <v>0</v>
      </c>
      <c r="AQ136" s="1341">
        <f t="shared" si="112"/>
        <v>0</v>
      </c>
      <c r="AT136" s="9"/>
      <c r="AU136" s="41"/>
      <c r="AV136" s="9"/>
      <c r="AW136" s="1674"/>
      <c r="AX136" s="47"/>
      <c r="AY136" s="9"/>
      <c r="AZ136" s="363"/>
      <c r="BA136" s="83"/>
      <c r="BB136" s="137"/>
      <c r="BC136" s="86"/>
      <c r="BD136" s="343"/>
      <c r="BE136" s="143"/>
      <c r="BF136" s="9"/>
      <c r="BG136" s="9"/>
      <c r="BH136" s="9"/>
      <c r="BI136" s="9"/>
      <c r="BJ136" s="9"/>
    </row>
    <row r="137" spans="1:62" ht="13.5" customHeight="1">
      <c r="A137" s="1587" t="s">
        <v>591</v>
      </c>
      <c r="B137" s="247" t="s">
        <v>585</v>
      </c>
      <c r="C137" s="1420">
        <v>250</v>
      </c>
      <c r="D137" s="1807" t="s">
        <v>74</v>
      </c>
      <c r="E137" s="1415">
        <v>50</v>
      </c>
      <c r="F137" s="1416">
        <v>40</v>
      </c>
      <c r="G137" s="1460" t="s">
        <v>85</v>
      </c>
      <c r="H137" s="1436">
        <v>92.93</v>
      </c>
      <c r="I137" s="1430">
        <v>80.34</v>
      </c>
      <c r="J137" s="1414" t="s">
        <v>74</v>
      </c>
      <c r="K137" s="1415">
        <v>46.8</v>
      </c>
      <c r="L137" s="1416">
        <v>37.200000000000003</v>
      </c>
      <c r="M137" s="93"/>
      <c r="N137" s="2393" t="s">
        <v>866</v>
      </c>
      <c r="O137" s="1068">
        <f t="shared" ref="O137:T137" si="126">AA154</f>
        <v>0</v>
      </c>
      <c r="P137" s="1268">
        <f t="shared" si="126"/>
        <v>0</v>
      </c>
      <c r="Q137" s="1068">
        <f t="shared" si="126"/>
        <v>0</v>
      </c>
      <c r="R137" s="1269">
        <f t="shared" si="126"/>
        <v>0</v>
      </c>
      <c r="S137" s="1068">
        <f t="shared" si="126"/>
        <v>0</v>
      </c>
      <c r="T137" s="1270">
        <f t="shared" si="126"/>
        <v>0</v>
      </c>
      <c r="U137" s="1068">
        <f t="shared" si="125"/>
        <v>0</v>
      </c>
      <c r="V137" s="1112">
        <f t="shared" si="125"/>
        <v>0</v>
      </c>
      <c r="W137" s="1068">
        <f t="shared" si="125"/>
        <v>0</v>
      </c>
      <c r="X137" s="1269">
        <f t="shared" si="125"/>
        <v>0</v>
      </c>
      <c r="Z137" s="1124" t="s">
        <v>63</v>
      </c>
      <c r="AA137" s="1087"/>
      <c r="AB137" s="1592"/>
      <c r="AC137" s="1089"/>
      <c r="AD137" s="1249"/>
      <c r="AE137" s="1090"/>
      <c r="AF137" s="1270"/>
      <c r="AG137" s="1090">
        <f t="shared" si="123"/>
        <v>0</v>
      </c>
      <c r="AH137" s="1253">
        <f t="shared" si="123"/>
        <v>0</v>
      </c>
      <c r="AI137" s="1090">
        <f t="shared" si="123"/>
        <v>0</v>
      </c>
      <c r="AJ137" s="1162">
        <f t="shared" si="123"/>
        <v>0</v>
      </c>
      <c r="AL137" s="453" t="s">
        <v>85</v>
      </c>
      <c r="AM137" s="1106">
        <f t="shared" si="120"/>
        <v>92.93</v>
      </c>
      <c r="AN137" s="1107">
        <f t="shared" si="121"/>
        <v>80.34</v>
      </c>
      <c r="AO137" s="1124" t="s">
        <v>63</v>
      </c>
      <c r="AP137" s="1326">
        <f t="shared" si="111"/>
        <v>0</v>
      </c>
      <c r="AQ137" s="1341">
        <f t="shared" si="112"/>
        <v>0</v>
      </c>
      <c r="AT137" s="9"/>
      <c r="AU137" s="41"/>
      <c r="AV137" s="9"/>
      <c r="AW137" s="9"/>
      <c r="AX137" s="9"/>
      <c r="AY137" s="9"/>
      <c r="AZ137" s="47"/>
      <c r="BA137" s="617"/>
      <c r="BB137" s="618"/>
      <c r="BC137" s="12"/>
      <c r="BD137" s="343"/>
      <c r="BE137" s="145"/>
      <c r="BF137" s="9"/>
      <c r="BG137" s="9"/>
      <c r="BH137" s="9"/>
      <c r="BI137" s="9"/>
      <c r="BJ137" s="9"/>
    </row>
    <row r="138" spans="1:62" ht="17.25" customHeight="1">
      <c r="A138" s="2057" t="s">
        <v>787</v>
      </c>
      <c r="B138" s="247" t="s">
        <v>788</v>
      </c>
      <c r="C138" s="1420" t="s">
        <v>253</v>
      </c>
      <c r="D138" s="1808" t="s">
        <v>586</v>
      </c>
      <c r="E138" s="241">
        <v>37.5</v>
      </c>
      <c r="F138" s="1372">
        <v>30</v>
      </c>
      <c r="G138" s="245" t="s">
        <v>161</v>
      </c>
      <c r="H138" s="241">
        <v>12.5</v>
      </c>
      <c r="I138" s="1372">
        <v>10</v>
      </c>
      <c r="J138" s="1418" t="s">
        <v>96</v>
      </c>
      <c r="K138" s="1419">
        <v>13.8</v>
      </c>
      <c r="L138" s="1372">
        <v>13.8</v>
      </c>
      <c r="M138" s="93"/>
      <c r="N138" s="1105" t="s">
        <v>70</v>
      </c>
      <c r="O138" s="1069">
        <f t="shared" ref="O138:T138" si="127">AA162</f>
        <v>0</v>
      </c>
      <c r="P138" s="1271">
        <f t="shared" si="127"/>
        <v>0</v>
      </c>
      <c r="Q138" s="1069">
        <f t="shared" si="127"/>
        <v>143</v>
      </c>
      <c r="R138" s="1162">
        <f t="shared" si="127"/>
        <v>100</v>
      </c>
      <c r="S138" s="1069">
        <f t="shared" si="127"/>
        <v>6.82</v>
      </c>
      <c r="T138" s="1267">
        <f t="shared" si="127"/>
        <v>6</v>
      </c>
      <c r="U138" s="1069">
        <f t="shared" si="125"/>
        <v>143</v>
      </c>
      <c r="V138" s="1253">
        <f t="shared" si="125"/>
        <v>100</v>
      </c>
      <c r="W138" s="1069">
        <f t="shared" si="125"/>
        <v>149.82</v>
      </c>
      <c r="X138" s="1162">
        <f t="shared" si="125"/>
        <v>106</v>
      </c>
      <c r="Z138" s="1802" t="s">
        <v>568</v>
      </c>
      <c r="AA138" s="895"/>
      <c r="AB138" s="1593"/>
      <c r="AC138" s="1090">
        <f>E149</f>
        <v>3.25</v>
      </c>
      <c r="AD138" s="1252">
        <f>F149</f>
        <v>2.9249999999999998</v>
      </c>
      <c r="AE138" s="1090"/>
      <c r="AF138" s="1270"/>
      <c r="AG138" s="1090">
        <f t="shared" ref="AG138:AG139" si="128">AA138+AC138</f>
        <v>3.25</v>
      </c>
      <c r="AH138" s="1253">
        <f t="shared" ref="AH138:AH139" si="129">AB138+AD138</f>
        <v>2.9249999999999998</v>
      </c>
      <c r="AI138" s="1090">
        <f t="shared" ref="AI138:AI139" si="130">AC138+AE138</f>
        <v>3.25</v>
      </c>
      <c r="AJ138" s="1162">
        <f t="shared" ref="AJ138:AJ139" si="131">AD138+AF138</f>
        <v>2.9249999999999998</v>
      </c>
      <c r="AL138" s="453" t="s">
        <v>418</v>
      </c>
      <c r="AM138" s="1106">
        <f t="shared" si="120"/>
        <v>0</v>
      </c>
      <c r="AN138" s="1107">
        <f t="shared" si="121"/>
        <v>0</v>
      </c>
      <c r="AO138" s="1802" t="s">
        <v>568</v>
      </c>
      <c r="AP138" s="1326">
        <f t="shared" si="111"/>
        <v>3.25</v>
      </c>
      <c r="AQ138" s="1341">
        <f t="shared" si="112"/>
        <v>2.9249999999999998</v>
      </c>
      <c r="AT138" s="9"/>
      <c r="AU138" s="41"/>
      <c r="AV138" s="9"/>
      <c r="AW138" s="9"/>
      <c r="AX138" s="9"/>
      <c r="AY138" s="9"/>
      <c r="AZ138" s="1879"/>
      <c r="BA138" s="9"/>
      <c r="BB138" s="9"/>
      <c r="BC138" s="9"/>
      <c r="BD138" s="9"/>
      <c r="BE138" s="9"/>
      <c r="BF138" s="9"/>
      <c r="BG138" s="9"/>
      <c r="BH138" s="9"/>
      <c r="BI138" s="9"/>
      <c r="BJ138" s="9"/>
    </row>
    <row r="139" spans="1:62" ht="18" customHeight="1">
      <c r="A139" s="238" t="s">
        <v>592</v>
      </c>
      <c r="B139" s="2523" t="s">
        <v>782</v>
      </c>
      <c r="C139" s="1565">
        <v>180</v>
      </c>
      <c r="D139" s="242" t="s">
        <v>68</v>
      </c>
      <c r="E139" s="246">
        <v>12.5</v>
      </c>
      <c r="F139" s="1417">
        <v>10</v>
      </c>
      <c r="G139" s="245" t="s">
        <v>96</v>
      </c>
      <c r="H139" s="995">
        <v>8</v>
      </c>
      <c r="I139" s="996">
        <v>8</v>
      </c>
      <c r="J139" s="2723" t="s">
        <v>974</v>
      </c>
      <c r="L139" s="70"/>
      <c r="M139" s="93"/>
      <c r="N139" s="1113" t="s">
        <v>104</v>
      </c>
      <c r="O139" s="1678">
        <f t="shared" ref="O139:T139" si="132">AA166</f>
        <v>0</v>
      </c>
      <c r="P139" s="1059">
        <f t="shared" si="132"/>
        <v>0</v>
      </c>
      <c r="Q139" s="1069">
        <f t="shared" si="132"/>
        <v>0</v>
      </c>
      <c r="R139" s="1253">
        <f t="shared" si="132"/>
        <v>0</v>
      </c>
      <c r="S139" s="1069">
        <f t="shared" si="132"/>
        <v>0</v>
      </c>
      <c r="T139" s="1267">
        <f t="shared" si="132"/>
        <v>0</v>
      </c>
      <c r="U139" s="1066">
        <f t="shared" ref="U139:U161" si="133">O139+Q139</f>
        <v>0</v>
      </c>
      <c r="V139" s="1253">
        <f t="shared" ref="V139:V166" si="134">P139+R139</f>
        <v>0</v>
      </c>
      <c r="W139" s="1066">
        <f t="shared" ref="W139:W164" si="135">Q139+S139</f>
        <v>0</v>
      </c>
      <c r="X139" s="1162">
        <f t="shared" ref="X139:X166" si="136">R139+T139</f>
        <v>0</v>
      </c>
      <c r="Z139" s="1123" t="s">
        <v>569</v>
      </c>
      <c r="AA139" s="895"/>
      <c r="AB139" s="1594"/>
      <c r="AC139" s="1090"/>
      <c r="AD139" s="1252"/>
      <c r="AE139" s="1090"/>
      <c r="AF139" s="1270"/>
      <c r="AG139" s="1090">
        <f t="shared" si="128"/>
        <v>0</v>
      </c>
      <c r="AH139" s="1253">
        <f t="shared" si="129"/>
        <v>0</v>
      </c>
      <c r="AI139" s="1090">
        <f t="shared" si="130"/>
        <v>0</v>
      </c>
      <c r="AJ139" s="1162">
        <f t="shared" si="131"/>
        <v>0</v>
      </c>
      <c r="AL139" s="1105" t="s">
        <v>121</v>
      </c>
      <c r="AM139" s="1106">
        <f t="shared" si="120"/>
        <v>120.26300000000001</v>
      </c>
      <c r="AN139" s="1107">
        <f t="shared" si="121"/>
        <v>84.3</v>
      </c>
      <c r="AO139" s="1123" t="s">
        <v>569</v>
      </c>
      <c r="AP139" s="1326">
        <f t="shared" si="111"/>
        <v>0</v>
      </c>
      <c r="AQ139" s="1341">
        <f t="shared" si="112"/>
        <v>0</v>
      </c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</row>
    <row r="140" spans="1:62" ht="18" customHeight="1">
      <c r="A140" s="1806" t="s">
        <v>576</v>
      </c>
      <c r="B140" s="272" t="s">
        <v>107</v>
      </c>
      <c r="C140" s="273">
        <v>200</v>
      </c>
      <c r="D140" s="2723" t="s">
        <v>969</v>
      </c>
      <c r="E140" s="9"/>
      <c r="F140" s="70"/>
      <c r="G140" s="994" t="s">
        <v>82</v>
      </c>
      <c r="H140" s="995">
        <v>5</v>
      </c>
      <c r="I140" s="996">
        <v>5</v>
      </c>
      <c r="J140" s="242" t="s">
        <v>161</v>
      </c>
      <c r="K140" s="246">
        <v>12.6</v>
      </c>
      <c r="L140" s="1417">
        <v>10.6</v>
      </c>
      <c r="M140" s="121"/>
      <c r="N140" s="453" t="s">
        <v>493</v>
      </c>
      <c r="O140" s="1066">
        <f>C126</f>
        <v>200</v>
      </c>
      <c r="P140" s="1059">
        <f>C126</f>
        <v>200</v>
      </c>
      <c r="Q140" s="1066"/>
      <c r="R140" s="1162"/>
      <c r="S140" s="1066"/>
      <c r="T140" s="1267"/>
      <c r="U140" s="1066">
        <f t="shared" si="133"/>
        <v>200</v>
      </c>
      <c r="V140" s="1253">
        <f t="shared" si="134"/>
        <v>200</v>
      </c>
      <c r="W140" s="1066">
        <f t="shared" si="135"/>
        <v>0</v>
      </c>
      <c r="X140" s="1162">
        <f t="shared" si="136"/>
        <v>0</v>
      </c>
      <c r="Z140" s="1124" t="s">
        <v>125</v>
      </c>
      <c r="AA140" s="1607"/>
      <c r="AB140" s="1597"/>
      <c r="AC140" s="1090">
        <f>E138</f>
        <v>37.5</v>
      </c>
      <c r="AD140" s="1252">
        <f>F138</f>
        <v>30</v>
      </c>
      <c r="AE140" s="1090"/>
      <c r="AF140" s="1270"/>
      <c r="AG140" s="1090">
        <f t="shared" ref="AG140:AJ147" si="137">AA140+AC140</f>
        <v>37.5</v>
      </c>
      <c r="AH140" s="1253">
        <f t="shared" si="137"/>
        <v>30</v>
      </c>
      <c r="AI140" s="1090">
        <f t="shared" si="137"/>
        <v>37.5</v>
      </c>
      <c r="AJ140" s="1162">
        <f t="shared" si="137"/>
        <v>30</v>
      </c>
      <c r="AL140" s="1105" t="s">
        <v>65</v>
      </c>
      <c r="AM140" s="1106">
        <f t="shared" si="120"/>
        <v>0</v>
      </c>
      <c r="AN140" s="1107">
        <f t="shared" si="121"/>
        <v>0</v>
      </c>
      <c r="AO140" s="1124" t="s">
        <v>125</v>
      </c>
      <c r="AP140" s="1326">
        <f t="shared" si="111"/>
        <v>37.5</v>
      </c>
      <c r="AQ140" s="1341">
        <f t="shared" si="112"/>
        <v>30</v>
      </c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</row>
    <row r="141" spans="1:62" ht="15" customHeight="1">
      <c r="A141" s="174"/>
      <c r="B141" s="173" t="s">
        <v>242</v>
      </c>
      <c r="C141" s="14"/>
      <c r="D141" s="242" t="s">
        <v>587</v>
      </c>
      <c r="E141" s="995">
        <v>12</v>
      </c>
      <c r="F141" s="1372">
        <v>10</v>
      </c>
      <c r="G141" s="1465" t="s">
        <v>79</v>
      </c>
      <c r="H141" s="241">
        <v>2</v>
      </c>
      <c r="I141" s="1380">
        <v>2</v>
      </c>
      <c r="J141" s="2723" t="s">
        <v>975</v>
      </c>
      <c r="L141" s="70"/>
      <c r="M141" s="138"/>
      <c r="N141" s="453" t="s">
        <v>404</v>
      </c>
      <c r="O141" s="1066">
        <f t="shared" ref="O141:T141" si="138">AA169</f>
        <v>0</v>
      </c>
      <c r="P141" s="1059">
        <f t="shared" si="138"/>
        <v>0</v>
      </c>
      <c r="Q141" s="1066">
        <f t="shared" si="138"/>
        <v>92.93</v>
      </c>
      <c r="R141" s="1162">
        <f t="shared" si="138"/>
        <v>80.34</v>
      </c>
      <c r="S141" s="1066">
        <f t="shared" si="138"/>
        <v>0</v>
      </c>
      <c r="T141" s="1267">
        <f t="shared" si="138"/>
        <v>0</v>
      </c>
      <c r="U141" s="1066">
        <f t="shared" si="133"/>
        <v>92.93</v>
      </c>
      <c r="V141" s="1253">
        <f t="shared" si="134"/>
        <v>80.34</v>
      </c>
      <c r="W141" s="1066">
        <f t="shared" si="135"/>
        <v>92.93</v>
      </c>
      <c r="X141" s="1162">
        <f t="shared" si="136"/>
        <v>80.34</v>
      </c>
      <c r="Z141" s="1124" t="s">
        <v>87</v>
      </c>
      <c r="AA141" s="895">
        <f>E124+K128</f>
        <v>27.3</v>
      </c>
      <c r="AB141" s="1597">
        <f>F124+L128</f>
        <v>21.712</v>
      </c>
      <c r="AC141" s="1090">
        <f>E141+H138+K140</f>
        <v>37.1</v>
      </c>
      <c r="AD141" s="1252">
        <f>F141+I138+L140</f>
        <v>30.6</v>
      </c>
      <c r="AE141" s="1090"/>
      <c r="AF141" s="1270"/>
      <c r="AG141" s="1090">
        <f t="shared" si="137"/>
        <v>64.400000000000006</v>
      </c>
      <c r="AH141" s="1253">
        <f t="shared" si="137"/>
        <v>52.311999999999998</v>
      </c>
      <c r="AI141" s="1090">
        <f t="shared" si="137"/>
        <v>37.1</v>
      </c>
      <c r="AJ141" s="1162">
        <f t="shared" si="137"/>
        <v>30.6</v>
      </c>
      <c r="AL141" s="1105" t="s">
        <v>60</v>
      </c>
      <c r="AM141" s="1106">
        <f t="shared" si="120"/>
        <v>252.32</v>
      </c>
      <c r="AN141" s="1107">
        <f t="shared" si="121"/>
        <v>251</v>
      </c>
      <c r="AO141" s="1124" t="s">
        <v>87</v>
      </c>
      <c r="AP141" s="1326">
        <f t="shared" si="111"/>
        <v>64.400000000000006</v>
      </c>
      <c r="AQ141" s="1341">
        <f t="shared" si="112"/>
        <v>52.311999999999998</v>
      </c>
      <c r="AU141" s="9"/>
      <c r="AV141" s="9"/>
      <c r="AW141" s="9"/>
      <c r="AX141" s="9"/>
    </row>
    <row r="142" spans="1:62" ht="15.75" customHeight="1">
      <c r="A142" s="1464" t="s">
        <v>9</v>
      </c>
      <c r="B142" s="247" t="s">
        <v>10</v>
      </c>
      <c r="C142" s="1420">
        <v>70</v>
      </c>
      <c r="D142" s="2723" t="s">
        <v>970</v>
      </c>
      <c r="E142" s="9"/>
      <c r="F142" s="70"/>
      <c r="G142" s="1404" t="s">
        <v>162</v>
      </c>
      <c r="H142" s="992">
        <v>6.9999999999999999E-4</v>
      </c>
      <c r="I142" s="1424">
        <v>6.9999999999999999E-4</v>
      </c>
      <c r="J142" s="1421" t="s">
        <v>89</v>
      </c>
      <c r="K142" s="1406">
        <v>3</v>
      </c>
      <c r="L142" s="996">
        <v>3</v>
      </c>
      <c r="M142" s="138"/>
      <c r="N142" s="1105" t="s">
        <v>405</v>
      </c>
      <c r="O142" s="1066">
        <f t="shared" ref="O142:T142" si="139">AA173</f>
        <v>0</v>
      </c>
      <c r="P142" s="1271">
        <f t="shared" si="139"/>
        <v>0</v>
      </c>
      <c r="Q142" s="1066">
        <f t="shared" si="139"/>
        <v>0</v>
      </c>
      <c r="R142" s="1253">
        <f t="shared" si="139"/>
        <v>0</v>
      </c>
      <c r="S142" s="1066">
        <f t="shared" si="139"/>
        <v>0</v>
      </c>
      <c r="T142" s="1272">
        <f t="shared" si="139"/>
        <v>0</v>
      </c>
      <c r="U142" s="1066">
        <f t="shared" si="133"/>
        <v>0</v>
      </c>
      <c r="V142" s="1253">
        <f t="shared" si="134"/>
        <v>0</v>
      </c>
      <c r="W142" s="1066">
        <f t="shared" si="135"/>
        <v>0</v>
      </c>
      <c r="X142" s="1162">
        <f t="shared" si="136"/>
        <v>0</v>
      </c>
      <c r="Z142" s="1124" t="s">
        <v>68</v>
      </c>
      <c r="AA142" s="895">
        <f>H122</f>
        <v>42</v>
      </c>
      <c r="AB142" s="1597">
        <f>I122</f>
        <v>32.76</v>
      </c>
      <c r="AC142" s="1090">
        <f>E139</f>
        <v>12.5</v>
      </c>
      <c r="AD142" s="1252">
        <f>F139</f>
        <v>10</v>
      </c>
      <c r="AE142" s="1090">
        <f>H158</f>
        <v>88.210999999999999</v>
      </c>
      <c r="AF142" s="1270">
        <f>I158</f>
        <v>70.400000000000006</v>
      </c>
      <c r="AG142" s="1090">
        <f t="shared" si="137"/>
        <v>54.5</v>
      </c>
      <c r="AH142" s="1253">
        <f t="shared" si="137"/>
        <v>42.76</v>
      </c>
      <c r="AI142" s="1090">
        <f t="shared" si="137"/>
        <v>100.711</v>
      </c>
      <c r="AJ142" s="1162">
        <f t="shared" si="137"/>
        <v>80.400000000000006</v>
      </c>
      <c r="AL142" s="1105" t="s">
        <v>139</v>
      </c>
      <c r="AM142" s="1106">
        <f t="shared" si="120"/>
        <v>208</v>
      </c>
      <c r="AN142" s="1114">
        <f t="shared" si="121"/>
        <v>200</v>
      </c>
      <c r="AO142" s="1124" t="s">
        <v>68</v>
      </c>
      <c r="AP142" s="1326">
        <f t="shared" si="111"/>
        <v>142.71100000000001</v>
      </c>
      <c r="AQ142" s="1341">
        <f t="shared" si="112"/>
        <v>113.16</v>
      </c>
      <c r="AU142" s="9"/>
      <c r="AV142" s="9"/>
      <c r="AW142" s="9"/>
      <c r="AX142" s="9"/>
    </row>
    <row r="143" spans="1:62" ht="15.75" customHeight="1">
      <c r="A143" s="264" t="s">
        <v>9</v>
      </c>
      <c r="B143" s="247" t="s">
        <v>406</v>
      </c>
      <c r="C143" s="1420">
        <v>50</v>
      </c>
      <c r="D143" s="242" t="s">
        <v>588</v>
      </c>
      <c r="E143" s="241">
        <v>7.5</v>
      </c>
      <c r="F143" s="1380">
        <v>7.5</v>
      </c>
      <c r="G143" s="245" t="s">
        <v>565</v>
      </c>
      <c r="H143" s="241">
        <v>0.25</v>
      </c>
      <c r="I143" s="1372">
        <v>0.25</v>
      </c>
      <c r="J143" s="1422" t="s">
        <v>350</v>
      </c>
      <c r="K143" s="149">
        <v>0.72</v>
      </c>
      <c r="L143" s="1423">
        <v>0.72</v>
      </c>
      <c r="M143" s="93"/>
      <c r="N143" s="1105" t="s">
        <v>121</v>
      </c>
      <c r="O143" s="1069">
        <f>E121</f>
        <v>120.26300000000001</v>
      </c>
      <c r="P143" s="1271">
        <f>F121</f>
        <v>84.3</v>
      </c>
      <c r="Q143" s="1066"/>
      <c r="R143" s="1162"/>
      <c r="S143" s="1066"/>
      <c r="T143" s="1267"/>
      <c r="U143" s="1066">
        <f t="shared" si="133"/>
        <v>120.26300000000001</v>
      </c>
      <c r="V143" s="1253">
        <f t="shared" si="134"/>
        <v>84.3</v>
      </c>
      <c r="W143" s="1066">
        <f t="shared" si="135"/>
        <v>0</v>
      </c>
      <c r="X143" s="1162">
        <f t="shared" si="136"/>
        <v>0</v>
      </c>
      <c r="Z143" s="1124" t="s">
        <v>74</v>
      </c>
      <c r="AA143" s="895">
        <f>K127</f>
        <v>30.6</v>
      </c>
      <c r="AB143" s="1594">
        <f>L127</f>
        <v>23.1</v>
      </c>
      <c r="AC143" s="1090">
        <f>E137+K137</f>
        <v>96.8</v>
      </c>
      <c r="AD143" s="1252">
        <f>F137+L137</f>
        <v>77.2</v>
      </c>
      <c r="AE143" s="1090"/>
      <c r="AF143" s="1270"/>
      <c r="AG143" s="1090">
        <f t="shared" si="137"/>
        <v>127.4</v>
      </c>
      <c r="AH143" s="1253">
        <f t="shared" si="137"/>
        <v>100.30000000000001</v>
      </c>
      <c r="AI143" s="1090">
        <f t="shared" si="137"/>
        <v>96.8</v>
      </c>
      <c r="AJ143" s="1162">
        <f t="shared" si="137"/>
        <v>77.2</v>
      </c>
      <c r="AL143" s="1105" t="s">
        <v>64</v>
      </c>
      <c r="AM143" s="1106">
        <f t="shared" si="120"/>
        <v>45.512</v>
      </c>
      <c r="AN143" s="1114">
        <f t="shared" si="121"/>
        <v>43.34</v>
      </c>
      <c r="AO143" s="1124" t="s">
        <v>74</v>
      </c>
      <c r="AP143" s="1326">
        <f t="shared" si="111"/>
        <v>127.4</v>
      </c>
      <c r="AQ143" s="1341">
        <f t="shared" si="112"/>
        <v>100.30000000000001</v>
      </c>
      <c r="AV143" s="9"/>
      <c r="AW143" s="9"/>
      <c r="AX143" s="9"/>
    </row>
    <row r="144" spans="1:62" ht="18" customHeight="1">
      <c r="A144" s="251" t="s">
        <v>461</v>
      </c>
      <c r="B144" s="233" t="s">
        <v>308</v>
      </c>
      <c r="C144" s="1420">
        <v>100</v>
      </c>
      <c r="D144" s="2723" t="s">
        <v>971</v>
      </c>
      <c r="E144" s="9"/>
      <c r="F144" s="70"/>
      <c r="G144" s="245" t="s">
        <v>554</v>
      </c>
      <c r="H144" s="995">
        <v>50</v>
      </c>
      <c r="I144" s="2032">
        <v>50</v>
      </c>
      <c r="J144" s="1421" t="s">
        <v>351</v>
      </c>
      <c r="K144" s="1406">
        <v>0.15</v>
      </c>
      <c r="L144" s="996">
        <v>0.15</v>
      </c>
      <c r="M144" s="107"/>
      <c r="N144" s="1105" t="s">
        <v>65</v>
      </c>
      <c r="O144" s="1066"/>
      <c r="P144" s="1059"/>
      <c r="Q144" s="1066"/>
      <c r="R144" s="1162"/>
      <c r="S144" s="1066"/>
      <c r="T144" s="1267"/>
      <c r="U144" s="1066">
        <f t="shared" si="133"/>
        <v>0</v>
      </c>
      <c r="V144" s="1253">
        <f t="shared" si="134"/>
        <v>0</v>
      </c>
      <c r="W144" s="1066">
        <f t="shared" si="135"/>
        <v>0</v>
      </c>
      <c r="X144" s="1162">
        <f t="shared" si="136"/>
        <v>0</v>
      </c>
      <c r="Z144" s="1124" t="s">
        <v>129</v>
      </c>
      <c r="AA144" s="895"/>
      <c r="AB144" s="1598"/>
      <c r="AC144" s="1090"/>
      <c r="AD144" s="1252"/>
      <c r="AE144" s="1090"/>
      <c r="AF144" s="1270"/>
      <c r="AG144" s="1090">
        <f t="shared" si="137"/>
        <v>0</v>
      </c>
      <c r="AH144" s="1253">
        <f t="shared" si="137"/>
        <v>0</v>
      </c>
      <c r="AI144" s="1090">
        <f t="shared" si="137"/>
        <v>0</v>
      </c>
      <c r="AJ144" s="1162">
        <f t="shared" si="137"/>
        <v>0</v>
      </c>
      <c r="AL144" s="1105" t="s">
        <v>47</v>
      </c>
      <c r="AM144" s="1106">
        <f t="shared" si="120"/>
        <v>0</v>
      </c>
      <c r="AN144" s="1114">
        <f t="shared" si="121"/>
        <v>0</v>
      </c>
      <c r="AO144" s="1124" t="s">
        <v>129</v>
      </c>
      <c r="AP144" s="1326">
        <f t="shared" si="111"/>
        <v>0</v>
      </c>
      <c r="AQ144" s="1341">
        <f t="shared" si="112"/>
        <v>0</v>
      </c>
      <c r="AV144" s="9"/>
      <c r="AW144" s="9"/>
      <c r="AX144" s="9"/>
    </row>
    <row r="145" spans="1:50" ht="15" customHeight="1" thickBot="1">
      <c r="A145" s="60"/>
      <c r="B145" s="1466"/>
      <c r="C145" s="47"/>
      <c r="D145" s="1421" t="s">
        <v>89</v>
      </c>
      <c r="E145" s="995">
        <v>5</v>
      </c>
      <c r="F145" s="1372">
        <v>5</v>
      </c>
      <c r="J145" s="242" t="s">
        <v>81</v>
      </c>
      <c r="K145" s="992">
        <v>7.05</v>
      </c>
      <c r="L145" s="1378">
        <v>7.05</v>
      </c>
      <c r="M145" s="107"/>
      <c r="N145" s="1105" t="s">
        <v>60</v>
      </c>
      <c r="O145" s="1066">
        <f>E123+K122</f>
        <v>36.019999999999996</v>
      </c>
      <c r="P145" s="1679">
        <f>F123+L122</f>
        <v>34.700000000000003</v>
      </c>
      <c r="Q145" s="1779">
        <f>H150</f>
        <v>200</v>
      </c>
      <c r="R145" s="1274">
        <f>I150</f>
        <v>200</v>
      </c>
      <c r="S145" s="1066">
        <f>H160</f>
        <v>16.3</v>
      </c>
      <c r="T145" s="1275">
        <f>I160</f>
        <v>16.3</v>
      </c>
      <c r="U145" s="1066">
        <f t="shared" si="133"/>
        <v>236.01999999999998</v>
      </c>
      <c r="V145" s="1253">
        <f t="shared" si="134"/>
        <v>234.7</v>
      </c>
      <c r="W145" s="1066">
        <f t="shared" si="135"/>
        <v>216.3</v>
      </c>
      <c r="X145" s="1162">
        <f t="shared" si="136"/>
        <v>216.3</v>
      </c>
      <c r="Z145" s="1124" t="s">
        <v>130</v>
      </c>
      <c r="AA145" s="1605"/>
      <c r="AB145" s="1599"/>
      <c r="AC145" s="1090"/>
      <c r="AD145" s="1252"/>
      <c r="AE145" s="1090"/>
      <c r="AF145" s="1270"/>
      <c r="AG145" s="1090">
        <f t="shared" si="137"/>
        <v>0</v>
      </c>
      <c r="AH145" s="1253">
        <f t="shared" si="137"/>
        <v>0</v>
      </c>
      <c r="AI145" s="1090">
        <f t="shared" si="137"/>
        <v>0</v>
      </c>
      <c r="AJ145" s="1162">
        <f t="shared" si="137"/>
        <v>0</v>
      </c>
      <c r="AL145" s="1105" t="s">
        <v>67</v>
      </c>
      <c r="AM145" s="1106">
        <f t="shared" si="120"/>
        <v>5</v>
      </c>
      <c r="AN145" s="1114">
        <f t="shared" si="121"/>
        <v>5</v>
      </c>
      <c r="AO145" s="1124" t="s">
        <v>127</v>
      </c>
      <c r="AP145" s="1326">
        <f t="shared" si="111"/>
        <v>0</v>
      </c>
      <c r="AQ145" s="1341">
        <f t="shared" si="112"/>
        <v>0</v>
      </c>
      <c r="AV145" s="9"/>
      <c r="AW145" s="9"/>
      <c r="AX145" s="9"/>
    </row>
    <row r="146" spans="1:50" ht="15.75" customHeight="1" thickBot="1">
      <c r="A146" s="60"/>
      <c r="B146" s="1468"/>
      <c r="C146" s="9"/>
      <c r="D146" s="242" t="s">
        <v>474</v>
      </c>
      <c r="E146" s="995">
        <v>7.4999999999999997E-2</v>
      </c>
      <c r="F146" s="1372">
        <v>7.4999999999999997E-2</v>
      </c>
      <c r="G146" s="410" t="s">
        <v>241</v>
      </c>
      <c r="H146" s="39"/>
      <c r="I146" s="49"/>
      <c r="J146" s="2724" t="s">
        <v>976</v>
      </c>
      <c r="K146" s="995"/>
      <c r="L146" s="1372"/>
      <c r="M146" s="1294"/>
      <c r="N146" s="1105" t="s">
        <v>139</v>
      </c>
      <c r="O146" s="1066"/>
      <c r="P146" s="1059"/>
      <c r="Q146" s="1066"/>
      <c r="R146" s="1162"/>
      <c r="S146" s="1066">
        <f>E158</f>
        <v>208</v>
      </c>
      <c r="T146" s="1267">
        <f>F158</f>
        <v>200</v>
      </c>
      <c r="U146" s="1066">
        <f t="shared" si="133"/>
        <v>0</v>
      </c>
      <c r="V146" s="1253">
        <f t="shared" si="134"/>
        <v>0</v>
      </c>
      <c r="W146" s="1066">
        <f t="shared" si="135"/>
        <v>208</v>
      </c>
      <c r="X146" s="1162">
        <f t="shared" si="136"/>
        <v>200</v>
      </c>
      <c r="Z146" s="1123" t="s">
        <v>96</v>
      </c>
      <c r="AA146" s="1088">
        <f>E132+K130</f>
        <v>7.1</v>
      </c>
      <c r="AB146" s="1600">
        <f>F132+L130</f>
        <v>7.1</v>
      </c>
      <c r="AC146" s="2311">
        <f>E143+H139+K138</f>
        <v>29.3</v>
      </c>
      <c r="AD146" s="1254">
        <f>F143+I139+L138</f>
        <v>29.3</v>
      </c>
      <c r="AE146" s="1091"/>
      <c r="AF146" s="1602"/>
      <c r="AG146" s="1091">
        <f t="shared" si="137"/>
        <v>36.4</v>
      </c>
      <c r="AH146" s="1255">
        <f t="shared" si="137"/>
        <v>36.4</v>
      </c>
      <c r="AI146" s="1091">
        <f t="shared" si="137"/>
        <v>29.3</v>
      </c>
      <c r="AJ146" s="1055">
        <f t="shared" si="137"/>
        <v>29.3</v>
      </c>
      <c r="AL146" s="1105" t="s">
        <v>82</v>
      </c>
      <c r="AM146" s="1106">
        <f t="shared" si="120"/>
        <v>26.29</v>
      </c>
      <c r="AN146" s="1114">
        <f t="shared" si="121"/>
        <v>26.29</v>
      </c>
      <c r="AO146" s="1327" t="s">
        <v>158</v>
      </c>
      <c r="AP146" s="1326">
        <f t="shared" si="111"/>
        <v>36.4</v>
      </c>
      <c r="AQ146" s="1341">
        <f t="shared" si="112"/>
        <v>36.4</v>
      </c>
    </row>
    <row r="147" spans="1:50" ht="14.25" customHeight="1" thickBot="1">
      <c r="A147" s="60"/>
      <c r="B147" s="1468"/>
      <c r="C147" s="9"/>
      <c r="D147" s="242" t="s">
        <v>81</v>
      </c>
      <c r="E147" s="992">
        <v>3.6749999999999998</v>
      </c>
      <c r="F147" s="1378">
        <v>3.6749999999999998</v>
      </c>
      <c r="G147" s="1411" t="s">
        <v>100</v>
      </c>
      <c r="H147" s="1367" t="s">
        <v>101</v>
      </c>
      <c r="I147" s="1368" t="s">
        <v>102</v>
      </c>
      <c r="J147" s="1376" t="s">
        <v>565</v>
      </c>
      <c r="K147" s="992">
        <v>0.1</v>
      </c>
      <c r="L147" s="1378">
        <v>0.1</v>
      </c>
      <c r="M147" s="107"/>
      <c r="N147" s="1105" t="s">
        <v>64</v>
      </c>
      <c r="O147" s="1066"/>
      <c r="P147" s="1059"/>
      <c r="Q147" s="1066"/>
      <c r="R147" s="1162"/>
      <c r="S147" s="1066">
        <f>H164</f>
        <v>45.512</v>
      </c>
      <c r="T147" s="1267">
        <f>I164</f>
        <v>43.34</v>
      </c>
      <c r="U147" s="1066">
        <f t="shared" si="133"/>
        <v>0</v>
      </c>
      <c r="V147" s="1253">
        <f t="shared" si="134"/>
        <v>0</v>
      </c>
      <c r="W147" s="1066">
        <f t="shared" si="135"/>
        <v>45.512</v>
      </c>
      <c r="X147" s="1162">
        <f t="shared" si="136"/>
        <v>43.34</v>
      </c>
      <c r="Z147" s="2307" t="s">
        <v>854</v>
      </c>
      <c r="AA147" s="2308">
        <f t="shared" ref="AA147:AF147" si="140">SUM(AA134:AA146)</f>
        <v>148.57999999999998</v>
      </c>
      <c r="AB147" s="2319">
        <f t="shared" si="140"/>
        <v>111.702</v>
      </c>
      <c r="AC147" s="2320">
        <f t="shared" si="140"/>
        <v>216.45</v>
      </c>
      <c r="AD147" s="2321">
        <f t="shared" si="140"/>
        <v>180.02500000000003</v>
      </c>
      <c r="AE147" s="2322">
        <f t="shared" si="140"/>
        <v>88.210999999999999</v>
      </c>
      <c r="AF147" s="2309">
        <f t="shared" si="140"/>
        <v>70.400000000000006</v>
      </c>
      <c r="AG147" s="1908">
        <f t="shared" si="137"/>
        <v>365.03</v>
      </c>
      <c r="AH147" s="1253">
        <f t="shared" si="137"/>
        <v>291.72700000000003</v>
      </c>
      <c r="AI147" s="1908">
        <f t="shared" si="137"/>
        <v>304.661</v>
      </c>
      <c r="AJ147" s="1276">
        <f t="shared" si="137"/>
        <v>250.42500000000004</v>
      </c>
      <c r="AL147" s="1105" t="s">
        <v>89</v>
      </c>
      <c r="AM147" s="1106">
        <f t="shared" si="120"/>
        <v>17.66</v>
      </c>
      <c r="AN147" s="1114">
        <f t="shared" si="121"/>
        <v>17.66</v>
      </c>
      <c r="AO147" s="2307" t="s">
        <v>854</v>
      </c>
      <c r="AP147" s="2270">
        <f t="shared" si="111"/>
        <v>453.24099999999999</v>
      </c>
      <c r="AQ147" s="1341">
        <f t="shared" si="112"/>
        <v>362.12700000000007</v>
      </c>
    </row>
    <row r="148" spans="1:50" ht="15.75" customHeight="1" thickBot="1">
      <c r="A148" s="60"/>
      <c r="B148" s="1468"/>
      <c r="C148" s="9"/>
      <c r="D148" s="2724" t="s">
        <v>973</v>
      </c>
      <c r="E148" s="995"/>
      <c r="F148" s="1372"/>
      <c r="G148" s="2725" t="s">
        <v>107</v>
      </c>
      <c r="H148" s="1415">
        <v>3</v>
      </c>
      <c r="I148" s="1416">
        <v>3</v>
      </c>
      <c r="J148" s="1563" t="s">
        <v>941</v>
      </c>
      <c r="K148" s="39"/>
      <c r="L148" s="49"/>
      <c r="M148" s="107"/>
      <c r="N148" s="1105" t="s">
        <v>425</v>
      </c>
      <c r="O148" s="1066"/>
      <c r="P148" s="1059"/>
      <c r="Q148" s="1066"/>
      <c r="R148" s="1162"/>
      <c r="S148" s="1066"/>
      <c r="T148" s="1267"/>
      <c r="U148" s="1066">
        <f t="shared" si="133"/>
        <v>0</v>
      </c>
      <c r="V148" s="1253">
        <f t="shared" si="134"/>
        <v>0</v>
      </c>
      <c r="W148" s="1066">
        <f t="shared" si="135"/>
        <v>0</v>
      </c>
      <c r="X148" s="1162">
        <f t="shared" si="136"/>
        <v>0</v>
      </c>
      <c r="Z148" s="2272" t="s">
        <v>966</v>
      </c>
      <c r="AA148" s="2268"/>
      <c r="AB148" s="2273"/>
      <c r="AC148" s="2274"/>
      <c r="AD148" s="2275"/>
      <c r="AE148" s="2274"/>
      <c r="AF148" s="2276"/>
      <c r="AL148" s="1105" t="s">
        <v>131</v>
      </c>
      <c r="AM148" s="1106">
        <f t="shared" si="120"/>
        <v>0.1</v>
      </c>
      <c r="AN148" s="1114">
        <f t="shared" si="121"/>
        <v>4</v>
      </c>
      <c r="AO148" s="2272" t="s">
        <v>853</v>
      </c>
    </row>
    <row r="149" spans="1:50" ht="18" customHeight="1" thickBot="1">
      <c r="A149" s="60"/>
      <c r="B149" s="1468"/>
      <c r="C149" s="9"/>
      <c r="D149" s="242" t="s">
        <v>589</v>
      </c>
      <c r="E149" s="1406">
        <v>3.25</v>
      </c>
      <c r="F149" s="996">
        <v>2.9249999999999998</v>
      </c>
      <c r="G149" s="418" t="s">
        <v>50</v>
      </c>
      <c r="H149" s="992">
        <v>10</v>
      </c>
      <c r="I149" s="1424">
        <v>10</v>
      </c>
      <c r="J149" s="1386" t="s">
        <v>100</v>
      </c>
      <c r="K149" s="1367" t="s">
        <v>101</v>
      </c>
      <c r="L149" s="2734" t="s">
        <v>102</v>
      </c>
      <c r="M149" s="93"/>
      <c r="N149" s="1105" t="s">
        <v>67</v>
      </c>
      <c r="O149" s="1066">
        <f>E130</f>
        <v>5</v>
      </c>
      <c r="P149" s="1059">
        <f>F130</f>
        <v>5</v>
      </c>
      <c r="Q149" s="1066"/>
      <c r="R149" s="1162"/>
      <c r="S149" s="1066"/>
      <c r="T149" s="1267"/>
      <c r="U149" s="1066">
        <f t="shared" si="133"/>
        <v>5</v>
      </c>
      <c r="V149" s="1253">
        <f t="shared" si="134"/>
        <v>5</v>
      </c>
      <c r="W149" s="1066">
        <f t="shared" si="135"/>
        <v>0</v>
      </c>
      <c r="X149" s="1162">
        <f t="shared" si="136"/>
        <v>0</v>
      </c>
      <c r="Z149" s="1124"/>
      <c r="AA149" s="895"/>
      <c r="AB149" s="1594"/>
      <c r="AC149" s="1090"/>
      <c r="AD149" s="1252"/>
      <c r="AE149" s="1090"/>
      <c r="AF149" s="1270"/>
      <c r="AG149" s="1090">
        <f t="shared" ref="AG149:AJ153" si="141">AA149+AC149</f>
        <v>0</v>
      </c>
      <c r="AH149" s="1253">
        <f t="shared" si="141"/>
        <v>0</v>
      </c>
      <c r="AI149" s="1090">
        <f t="shared" si="141"/>
        <v>0</v>
      </c>
      <c r="AJ149" s="1162">
        <f t="shared" si="141"/>
        <v>0</v>
      </c>
      <c r="AL149" s="1105" t="s">
        <v>50</v>
      </c>
      <c r="AM149" s="1106">
        <f t="shared" si="120"/>
        <v>18.07</v>
      </c>
      <c r="AN149" s="1114">
        <f t="shared" si="121"/>
        <v>18.07</v>
      </c>
      <c r="AO149" s="1124" t="s">
        <v>130</v>
      </c>
      <c r="AP149" s="1326">
        <f t="shared" ref="AP149:AQ155" si="142">AA149+AC149+AE149</f>
        <v>0</v>
      </c>
      <c r="AQ149" s="1341">
        <f t="shared" si="142"/>
        <v>0</v>
      </c>
    </row>
    <row r="150" spans="1:50" ht="16.5" customHeight="1">
      <c r="A150" s="60"/>
      <c r="B150" s="1468"/>
      <c r="C150" s="9"/>
      <c r="D150" s="2723" t="s">
        <v>972</v>
      </c>
      <c r="E150" s="9"/>
      <c r="F150" s="70"/>
      <c r="G150" s="418" t="s">
        <v>60</v>
      </c>
      <c r="H150" s="1432">
        <v>200</v>
      </c>
      <c r="I150" s="1433">
        <v>200</v>
      </c>
      <c r="J150" s="987" t="s">
        <v>157</v>
      </c>
      <c r="K150" s="988">
        <v>39.72</v>
      </c>
      <c r="L150" s="1448">
        <v>39.72</v>
      </c>
      <c r="M150" s="93"/>
      <c r="N150" s="1105" t="s">
        <v>82</v>
      </c>
      <c r="O150" s="1066">
        <f>K123</f>
        <v>5.25</v>
      </c>
      <c r="P150" s="1271">
        <f>L123</f>
        <v>5.25</v>
      </c>
      <c r="Q150" s="1066">
        <f>H140+K152</f>
        <v>13</v>
      </c>
      <c r="R150" s="1253">
        <f>I140+L152</f>
        <v>13</v>
      </c>
      <c r="S150" s="1066">
        <f>H159+H166</f>
        <v>8.0399999999999991</v>
      </c>
      <c r="T150" s="1272">
        <f>I159+I166</f>
        <v>8.0399999999999991</v>
      </c>
      <c r="U150" s="1066">
        <f t="shared" si="133"/>
        <v>18.25</v>
      </c>
      <c r="V150" s="1253">
        <f t="shared" si="134"/>
        <v>18.25</v>
      </c>
      <c r="W150" s="1066">
        <f t="shared" si="135"/>
        <v>21.04</v>
      </c>
      <c r="X150" s="1162">
        <f t="shared" si="136"/>
        <v>21.04</v>
      </c>
      <c r="Z150" s="1124" t="s">
        <v>128</v>
      </c>
      <c r="AA150" s="895"/>
      <c r="AB150" s="1594"/>
      <c r="AC150" s="1090"/>
      <c r="AD150" s="1252"/>
      <c r="AE150" s="1090"/>
      <c r="AF150" s="1270"/>
      <c r="AG150" s="1090">
        <f t="shared" si="141"/>
        <v>0</v>
      </c>
      <c r="AH150" s="1253">
        <f t="shared" si="141"/>
        <v>0</v>
      </c>
      <c r="AI150" s="1090">
        <f t="shared" si="141"/>
        <v>0</v>
      </c>
      <c r="AJ150" s="1162">
        <f t="shared" si="141"/>
        <v>0</v>
      </c>
      <c r="AL150" s="1105" t="s">
        <v>140</v>
      </c>
      <c r="AM150" s="1106">
        <f t="shared" si="120"/>
        <v>0</v>
      </c>
      <c r="AN150" s="1114">
        <f t="shared" si="121"/>
        <v>0</v>
      </c>
      <c r="AO150" s="1124" t="s">
        <v>128</v>
      </c>
      <c r="AP150" s="1326">
        <f t="shared" si="142"/>
        <v>0</v>
      </c>
      <c r="AQ150" s="1341">
        <f t="shared" si="142"/>
        <v>0</v>
      </c>
    </row>
    <row r="151" spans="1:50" ht="15" customHeight="1">
      <c r="A151" s="60"/>
      <c r="B151" s="1468"/>
      <c r="C151" s="9"/>
      <c r="D151" s="242" t="s">
        <v>582</v>
      </c>
      <c r="E151" s="241">
        <v>2.5</v>
      </c>
      <c r="F151" s="1380">
        <v>2.5</v>
      </c>
      <c r="G151" s="418" t="s">
        <v>81</v>
      </c>
      <c r="H151" s="992">
        <v>10</v>
      </c>
      <c r="I151" s="1424">
        <v>10</v>
      </c>
      <c r="J151" s="242" t="s">
        <v>81</v>
      </c>
      <c r="K151" s="241">
        <v>139.57</v>
      </c>
      <c r="L151" s="1380">
        <v>139.57</v>
      </c>
      <c r="M151" s="93"/>
      <c r="N151" s="1105" t="s">
        <v>89</v>
      </c>
      <c r="O151" s="1606">
        <f>E127+H124+K132</f>
        <v>8.9</v>
      </c>
      <c r="P151" s="1271">
        <f>F127+I124+L132</f>
        <v>8.9</v>
      </c>
      <c r="Q151" s="1066">
        <f>K142+E145</f>
        <v>8</v>
      </c>
      <c r="R151" s="1162">
        <f>F145+L142</f>
        <v>8</v>
      </c>
      <c r="S151" s="1066">
        <f>H167</f>
        <v>0.76</v>
      </c>
      <c r="T151" s="1267">
        <f>I167</f>
        <v>0.76</v>
      </c>
      <c r="U151" s="1066">
        <f t="shared" si="133"/>
        <v>16.899999999999999</v>
      </c>
      <c r="V151" s="1253">
        <f t="shared" si="134"/>
        <v>16.899999999999999</v>
      </c>
      <c r="W151" s="1066">
        <f t="shared" si="135"/>
        <v>8.76</v>
      </c>
      <c r="X151" s="1162">
        <f t="shared" si="136"/>
        <v>8.76</v>
      </c>
      <c r="Z151" s="1124" t="s">
        <v>126</v>
      </c>
      <c r="AA151" s="895"/>
      <c r="AB151" s="1598"/>
      <c r="AC151" s="1090"/>
      <c r="AD151" s="1252"/>
      <c r="AE151" s="1090"/>
      <c r="AF151" s="1270"/>
      <c r="AG151" s="1090">
        <f t="shared" si="141"/>
        <v>0</v>
      </c>
      <c r="AH151" s="1253">
        <f t="shared" si="141"/>
        <v>0</v>
      </c>
      <c r="AI151" s="1090">
        <f t="shared" si="141"/>
        <v>0</v>
      </c>
      <c r="AJ151" s="1162">
        <f t="shared" si="141"/>
        <v>0</v>
      </c>
      <c r="AL151" s="1105" t="s">
        <v>52</v>
      </c>
      <c r="AM151" s="1106">
        <f t="shared" si="120"/>
        <v>0</v>
      </c>
      <c r="AN151" s="1114">
        <f t="shared" si="121"/>
        <v>0</v>
      </c>
      <c r="AO151" s="1124" t="s">
        <v>126</v>
      </c>
      <c r="AP151" s="1326">
        <f t="shared" si="142"/>
        <v>0</v>
      </c>
      <c r="AQ151" s="1341">
        <f t="shared" si="142"/>
        <v>0</v>
      </c>
    </row>
    <row r="152" spans="1:50" ht="17.25" customHeight="1" thickBot="1">
      <c r="A152" s="60"/>
      <c r="B152" s="1468"/>
      <c r="C152" s="9"/>
      <c r="D152" s="242" t="s">
        <v>565</v>
      </c>
      <c r="E152" s="1406">
        <v>1.1000000000000001</v>
      </c>
      <c r="F152" s="996">
        <v>1.1000000000000001</v>
      </c>
      <c r="G152" s="226"/>
      <c r="H152" s="226"/>
      <c r="I152" s="1735"/>
      <c r="J152" s="242" t="s">
        <v>82</v>
      </c>
      <c r="K152" s="995">
        <v>8</v>
      </c>
      <c r="L152" s="996">
        <v>8</v>
      </c>
      <c r="M152" s="93"/>
      <c r="N152" s="644" t="s">
        <v>144</v>
      </c>
      <c r="O152" s="1066"/>
      <c r="P152" s="1271"/>
      <c r="Q152" s="1066"/>
      <c r="R152" s="1253"/>
      <c r="S152" s="1069">
        <f>T152/1000/0.04</f>
        <v>0.1</v>
      </c>
      <c r="T152" s="1272">
        <f>I163</f>
        <v>4</v>
      </c>
      <c r="U152" s="1066">
        <f t="shared" si="133"/>
        <v>0</v>
      </c>
      <c r="V152" s="1253">
        <f t="shared" si="134"/>
        <v>0</v>
      </c>
      <c r="W152" s="1066">
        <f t="shared" si="135"/>
        <v>0.1</v>
      </c>
      <c r="X152" s="1162">
        <f t="shared" si="136"/>
        <v>4</v>
      </c>
      <c r="Z152" s="1124" t="s">
        <v>412</v>
      </c>
      <c r="AA152" s="895"/>
      <c r="AB152" s="1599"/>
      <c r="AC152" s="1090"/>
      <c r="AD152" s="1252"/>
      <c r="AE152" s="1090"/>
      <c r="AF152" s="1270"/>
      <c r="AG152" s="1090">
        <f t="shared" si="141"/>
        <v>0</v>
      </c>
      <c r="AH152" s="1253">
        <f t="shared" si="141"/>
        <v>0</v>
      </c>
      <c r="AI152" s="1090">
        <f t="shared" si="141"/>
        <v>0</v>
      </c>
      <c r="AJ152" s="1162">
        <f t="shared" si="141"/>
        <v>0</v>
      </c>
      <c r="AL152" s="1105" t="s">
        <v>138</v>
      </c>
      <c r="AM152" s="1106">
        <f t="shared" si="120"/>
        <v>0</v>
      </c>
      <c r="AN152" s="1114">
        <f t="shared" si="121"/>
        <v>0</v>
      </c>
      <c r="AO152" s="1124" t="s">
        <v>412</v>
      </c>
      <c r="AP152" s="1326">
        <f t="shared" si="142"/>
        <v>0</v>
      </c>
      <c r="AQ152" s="1341">
        <f t="shared" si="142"/>
        <v>0</v>
      </c>
    </row>
    <row r="153" spans="1:50" ht="17.25" customHeight="1" thickBot="1">
      <c r="A153" s="60"/>
      <c r="B153" s="1468"/>
      <c r="C153" s="9"/>
      <c r="D153" s="1421" t="s">
        <v>162</v>
      </c>
      <c r="E153" s="241">
        <v>0.01</v>
      </c>
      <c r="F153" s="1910">
        <v>0.01</v>
      </c>
      <c r="G153" s="2726" t="s">
        <v>697</v>
      </c>
      <c r="H153" s="1097"/>
      <c r="I153" s="1858"/>
      <c r="J153" s="242" t="s">
        <v>565</v>
      </c>
      <c r="K153" s="241">
        <v>0.24</v>
      </c>
      <c r="L153" s="1372">
        <v>0.24</v>
      </c>
      <c r="M153" s="93"/>
      <c r="N153" s="1105" t="s">
        <v>50</v>
      </c>
      <c r="O153" s="1066">
        <f>H125+K133</f>
        <v>1.6500000000000001</v>
      </c>
      <c r="P153" s="1273">
        <f>I125+L133</f>
        <v>1.6500000000000001</v>
      </c>
      <c r="Q153" s="1066">
        <f>E151+H149+K143</f>
        <v>13.22</v>
      </c>
      <c r="R153" s="1276">
        <f>F151+I149+L143</f>
        <v>13.22</v>
      </c>
      <c r="S153" s="1066">
        <f>K159</f>
        <v>3.2</v>
      </c>
      <c r="T153" s="1264">
        <f>L159</f>
        <v>3.2</v>
      </c>
      <c r="U153" s="1066">
        <f t="shared" si="133"/>
        <v>14.870000000000001</v>
      </c>
      <c r="V153" s="1253">
        <f t="shared" si="134"/>
        <v>14.870000000000001</v>
      </c>
      <c r="W153" s="1066">
        <f t="shared" si="135"/>
        <v>16.420000000000002</v>
      </c>
      <c r="X153" s="1162">
        <f t="shared" si="136"/>
        <v>16.420000000000002</v>
      </c>
      <c r="Z153" s="1123"/>
      <c r="AA153" s="2259"/>
      <c r="AB153" s="1597"/>
      <c r="AC153" s="1908"/>
      <c r="AD153" s="1252"/>
      <c r="AE153" s="1090"/>
      <c r="AF153" s="1270"/>
      <c r="AG153" s="1090">
        <f t="shared" si="141"/>
        <v>0</v>
      </c>
      <c r="AH153" s="1253">
        <f t="shared" si="141"/>
        <v>0</v>
      </c>
      <c r="AI153" s="1090">
        <f t="shared" si="141"/>
        <v>0</v>
      </c>
      <c r="AJ153" s="1162">
        <f t="shared" si="141"/>
        <v>0</v>
      </c>
      <c r="AL153" s="1105" t="s">
        <v>137</v>
      </c>
      <c r="AM153" s="1106">
        <f t="shared" si="120"/>
        <v>3</v>
      </c>
      <c r="AN153" s="1114">
        <f t="shared" si="121"/>
        <v>3</v>
      </c>
      <c r="AO153" s="1123" t="s">
        <v>96</v>
      </c>
      <c r="AP153" s="2270">
        <f t="shared" si="142"/>
        <v>0</v>
      </c>
      <c r="AQ153" s="1341">
        <f t="shared" si="142"/>
        <v>0</v>
      </c>
    </row>
    <row r="154" spans="1:50" ht="16.5" customHeight="1" thickBot="1">
      <c r="A154" s="60"/>
      <c r="B154" s="1468"/>
      <c r="C154" s="9"/>
      <c r="D154" s="1376" t="s">
        <v>554</v>
      </c>
      <c r="E154" s="1377">
        <v>200</v>
      </c>
      <c r="F154" s="1433">
        <v>200</v>
      </c>
      <c r="G154" s="1410" t="s">
        <v>100</v>
      </c>
      <c r="H154" s="1367" t="s">
        <v>101</v>
      </c>
      <c r="I154" s="1368" t="s">
        <v>102</v>
      </c>
      <c r="J154" s="60"/>
      <c r="K154" s="9"/>
      <c r="L154" s="70"/>
      <c r="M154" s="93"/>
      <c r="N154" s="1105" t="s">
        <v>140</v>
      </c>
      <c r="O154" s="1066"/>
      <c r="P154" s="1059"/>
      <c r="Q154" s="1066"/>
      <c r="R154" s="1162"/>
      <c r="S154" s="1066"/>
      <c r="T154" s="1267"/>
      <c r="U154" s="1066">
        <f t="shared" si="133"/>
        <v>0</v>
      </c>
      <c r="V154" s="1253">
        <f t="shared" si="134"/>
        <v>0</v>
      </c>
      <c r="W154" s="1066">
        <f t="shared" si="135"/>
        <v>0</v>
      </c>
      <c r="X154" s="1162">
        <f t="shared" si="136"/>
        <v>0</v>
      </c>
      <c r="Z154" s="2307" t="s">
        <v>855</v>
      </c>
      <c r="AA154" s="2312">
        <f t="shared" ref="AA154:AF154" si="143">SUM(AA149:AA153)</f>
        <v>0</v>
      </c>
      <c r="AB154" s="2313">
        <f t="shared" si="143"/>
        <v>0</v>
      </c>
      <c r="AC154" s="2314">
        <f t="shared" si="143"/>
        <v>0</v>
      </c>
      <c r="AD154" s="2313">
        <f t="shared" si="143"/>
        <v>0</v>
      </c>
      <c r="AE154" s="2314">
        <f t="shared" si="143"/>
        <v>0</v>
      </c>
      <c r="AF154" s="2313">
        <f t="shared" si="143"/>
        <v>0</v>
      </c>
      <c r="AG154" s="2315">
        <f t="shared" ref="AG154" si="144">AA154+AC154</f>
        <v>0</v>
      </c>
      <c r="AH154" s="2316">
        <f t="shared" ref="AH154" si="145">AB154+AD154</f>
        <v>0</v>
      </c>
      <c r="AI154" s="2315">
        <f t="shared" ref="AI154:AI155" si="146">AC154+AE154</f>
        <v>0</v>
      </c>
      <c r="AJ154" s="2317">
        <f t="shared" ref="AJ154:AJ155" si="147">AD154+AF154</f>
        <v>0</v>
      </c>
      <c r="AL154" s="1105" t="s">
        <v>77</v>
      </c>
      <c r="AM154" s="1106">
        <f t="shared" si="120"/>
        <v>0</v>
      </c>
      <c r="AN154" s="1114">
        <f t="shared" si="121"/>
        <v>0</v>
      </c>
      <c r="AO154" s="2307" t="s">
        <v>855</v>
      </c>
      <c r="AP154" s="2270">
        <f t="shared" si="142"/>
        <v>0</v>
      </c>
      <c r="AQ154" s="1341">
        <f t="shared" si="142"/>
        <v>0</v>
      </c>
    </row>
    <row r="155" spans="1:50" ht="13.5" customHeight="1" thickBot="1">
      <c r="A155" s="1299" t="s">
        <v>378</v>
      </c>
      <c r="B155" s="1471"/>
      <c r="C155" s="31">
        <f>C136+C137+C139+C140+C142+C143+C144+50+50</f>
        <v>1010</v>
      </c>
      <c r="D155" s="1523" t="s">
        <v>426</v>
      </c>
      <c r="E155" s="1872"/>
      <c r="F155" s="2731">
        <v>1.01</v>
      </c>
      <c r="G155" s="2727" t="s">
        <v>698</v>
      </c>
      <c r="H155" s="1896">
        <v>143</v>
      </c>
      <c r="I155" s="1897">
        <v>100</v>
      </c>
      <c r="J155" s="56"/>
      <c r="K155" s="31"/>
      <c r="L155" s="72"/>
      <c r="M155" s="93"/>
      <c r="N155" s="1105" t="s">
        <v>422</v>
      </c>
      <c r="O155" s="1066"/>
      <c r="P155" s="1059"/>
      <c r="Q155" s="1066"/>
      <c r="R155" s="1162"/>
      <c r="S155" s="1066"/>
      <c r="T155" s="1267"/>
      <c r="U155" s="1066">
        <f t="shared" si="133"/>
        <v>0</v>
      </c>
      <c r="V155" s="1253">
        <f t="shared" si="134"/>
        <v>0</v>
      </c>
      <c r="W155" s="1066">
        <f t="shared" si="135"/>
        <v>0</v>
      </c>
      <c r="X155" s="1162">
        <f t="shared" si="136"/>
        <v>0</v>
      </c>
      <c r="Z155" s="2302" t="s">
        <v>856</v>
      </c>
      <c r="AA155" s="2303">
        <f>AA147+AA154</f>
        <v>148.57999999999998</v>
      </c>
      <c r="AB155" s="2324">
        <f>AB147+AB154</f>
        <v>111.702</v>
      </c>
      <c r="AC155" s="2303">
        <f t="shared" ref="AC155" si="148">AC147+AC154</f>
        <v>216.45</v>
      </c>
      <c r="AD155" s="2337">
        <f>AD147+AD154</f>
        <v>180.02500000000003</v>
      </c>
      <c r="AE155" s="2303">
        <f>AE147+AE154</f>
        <v>88.210999999999999</v>
      </c>
      <c r="AF155" s="2323">
        <f>AF147+AF154</f>
        <v>70.400000000000006</v>
      </c>
      <c r="AG155" s="2304">
        <f>AA155+AC155</f>
        <v>365.03</v>
      </c>
      <c r="AH155" s="2305">
        <f>AB155+AD155</f>
        <v>291.72700000000003</v>
      </c>
      <c r="AI155" s="2304">
        <f t="shared" si="146"/>
        <v>304.661</v>
      </c>
      <c r="AJ155" s="2306">
        <f t="shared" si="147"/>
        <v>250.42500000000004</v>
      </c>
      <c r="AL155" s="1105" t="s">
        <v>54</v>
      </c>
      <c r="AM155" s="1106">
        <f t="shared" si="120"/>
        <v>3.5149999999999997</v>
      </c>
      <c r="AN155" s="1114">
        <f t="shared" si="121"/>
        <v>3.5150000000000001</v>
      </c>
      <c r="AO155" s="1126" t="s">
        <v>135</v>
      </c>
      <c r="AP155" s="1125">
        <f t="shared" si="142"/>
        <v>453.24099999999999</v>
      </c>
      <c r="AQ155" s="1342">
        <f t="shared" si="142"/>
        <v>362.12700000000007</v>
      </c>
    </row>
    <row r="156" spans="1:50" ht="16.5" customHeight="1" thickBot="1">
      <c r="A156" s="630"/>
      <c r="B156" s="360" t="s">
        <v>238</v>
      </c>
      <c r="C156" s="738"/>
      <c r="D156" s="2728" t="s">
        <v>908</v>
      </c>
      <c r="E156" s="2729"/>
      <c r="F156" s="2730"/>
      <c r="G156" s="1434" t="s">
        <v>764</v>
      </c>
      <c r="H156" s="39"/>
      <c r="I156" s="39"/>
      <c r="J156" s="1435"/>
      <c r="K156" s="1927"/>
      <c r="L156" s="49"/>
      <c r="M156" s="93"/>
      <c r="N156" s="1105" t="s">
        <v>138</v>
      </c>
      <c r="O156" s="1066"/>
      <c r="P156" s="1059"/>
      <c r="Q156" s="1066"/>
      <c r="R156" s="1162"/>
      <c r="S156" s="1066"/>
      <c r="T156" s="1267"/>
      <c r="U156" s="1066">
        <f t="shared" si="133"/>
        <v>0</v>
      </c>
      <c r="V156" s="1253">
        <f t="shared" si="134"/>
        <v>0</v>
      </c>
      <c r="W156" s="1066">
        <f t="shared" si="135"/>
        <v>0</v>
      </c>
      <c r="X156" s="1162">
        <f t="shared" si="136"/>
        <v>0</v>
      </c>
      <c r="Z156" s="1156" t="s">
        <v>393</v>
      </c>
      <c r="AA156" s="1157"/>
      <c r="AB156" s="1158"/>
      <c r="AC156" s="895"/>
      <c r="AD156" s="1159"/>
      <c r="AE156" s="895"/>
      <c r="AF156" s="1160"/>
      <c r="AG156" s="1090"/>
      <c r="AH156" s="1161"/>
      <c r="AI156" s="1090"/>
      <c r="AJ156" s="1162"/>
      <c r="AL156" s="1105" t="s">
        <v>116</v>
      </c>
      <c r="AM156" s="1106">
        <f t="shared" si="120"/>
        <v>1</v>
      </c>
      <c r="AN156" s="1114">
        <f t="shared" si="121"/>
        <v>1</v>
      </c>
      <c r="AO156" s="1128" t="s">
        <v>393</v>
      </c>
      <c r="AP156" s="1106"/>
      <c r="AQ156" s="70"/>
    </row>
    <row r="157" spans="1:50" ht="14.25" customHeight="1" thickBot="1">
      <c r="A157" s="238" t="s">
        <v>712</v>
      </c>
      <c r="B157" s="272" t="s">
        <v>908</v>
      </c>
      <c r="C157" s="378">
        <v>200</v>
      </c>
      <c r="D157" s="1393" t="s">
        <v>100</v>
      </c>
      <c r="E157" s="1384" t="s">
        <v>101</v>
      </c>
      <c r="F157" s="1385" t="s">
        <v>102</v>
      </c>
      <c r="G157" s="1366" t="s">
        <v>100</v>
      </c>
      <c r="H157" s="1367" t="s">
        <v>101</v>
      </c>
      <c r="I157" s="1368" t="s">
        <v>102</v>
      </c>
      <c r="J157" s="1366" t="s">
        <v>100</v>
      </c>
      <c r="K157" s="1367" t="s">
        <v>101</v>
      </c>
      <c r="L157" s="1368" t="s">
        <v>102</v>
      </c>
      <c r="M157" s="93"/>
      <c r="N157" s="1105" t="s">
        <v>137</v>
      </c>
      <c r="O157" s="1066"/>
      <c r="P157" s="1059"/>
      <c r="Q157" s="1066">
        <f>H148</f>
        <v>3</v>
      </c>
      <c r="R157" s="1162">
        <f>I148</f>
        <v>3</v>
      </c>
      <c r="S157" s="1066"/>
      <c r="T157" s="1267"/>
      <c r="U157" s="1066">
        <f t="shared" si="133"/>
        <v>3</v>
      </c>
      <c r="V157" s="1253">
        <f t="shared" si="134"/>
        <v>3</v>
      </c>
      <c r="W157" s="1066">
        <f t="shared" si="135"/>
        <v>3</v>
      </c>
      <c r="X157" s="1162">
        <f t="shared" si="136"/>
        <v>3</v>
      </c>
      <c r="Z157" s="1816" t="s">
        <v>519</v>
      </c>
      <c r="AA157" s="2301"/>
      <c r="AB157" s="2290"/>
      <c r="AC157" s="895"/>
      <c r="AD157" s="1131"/>
      <c r="AE157" s="895"/>
      <c r="AF157" s="2291"/>
      <c r="AG157" s="1090">
        <f t="shared" ref="AG157" si="149">AA157+AC157</f>
        <v>0</v>
      </c>
      <c r="AH157" s="1168">
        <f t="shared" ref="AH157" si="150">AB157+AD157</f>
        <v>0</v>
      </c>
      <c r="AI157" s="1090">
        <f t="shared" ref="AI157" si="151">AC157+AE157</f>
        <v>0</v>
      </c>
      <c r="AJ157" s="1169">
        <f t="shared" ref="AJ157" si="152">AD157+AF157</f>
        <v>0</v>
      </c>
      <c r="AL157" s="1075" t="s">
        <v>166</v>
      </c>
      <c r="AM157" s="1106">
        <f t="shared" si="120"/>
        <v>1.2710999999999997</v>
      </c>
      <c r="AN157" s="1114">
        <f t="shared" si="121"/>
        <v>1.2710999999999997</v>
      </c>
      <c r="AO157" s="1816" t="s">
        <v>519</v>
      </c>
      <c r="AP157" s="1130">
        <f t="shared" ref="AP157:AP173" si="153">AA157+AC157+AE157</f>
        <v>0</v>
      </c>
      <c r="AQ157" s="1131">
        <f t="shared" ref="AQ157:AQ173" si="154">AB157+AD157+AF157</f>
        <v>0</v>
      </c>
    </row>
    <row r="158" spans="1:50" ht="17.25" customHeight="1">
      <c r="A158" s="60"/>
      <c r="B158" s="173" t="s">
        <v>239</v>
      </c>
      <c r="C158" s="70"/>
      <c r="D158" s="1953" t="s">
        <v>714</v>
      </c>
      <c r="E158" s="1436">
        <v>208</v>
      </c>
      <c r="F158" s="1461">
        <v>200</v>
      </c>
      <c r="G158" s="987" t="s">
        <v>68</v>
      </c>
      <c r="H158" s="988">
        <v>88.210999999999999</v>
      </c>
      <c r="I158" s="1952">
        <v>70.400000000000006</v>
      </c>
      <c r="J158" s="1362" t="s">
        <v>759</v>
      </c>
      <c r="K158" s="988">
        <v>6.82</v>
      </c>
      <c r="L158" s="1416">
        <v>6</v>
      </c>
      <c r="M158" s="93"/>
      <c r="N158" s="1105" t="s">
        <v>77</v>
      </c>
      <c r="O158" s="1066"/>
      <c r="P158" s="1059"/>
      <c r="Q158" s="1066"/>
      <c r="R158" s="1162"/>
      <c r="S158" s="1066"/>
      <c r="T158" s="1267"/>
      <c r="U158" s="1066">
        <f t="shared" si="133"/>
        <v>0</v>
      </c>
      <c r="V158" s="1253">
        <f t="shared" si="134"/>
        <v>0</v>
      </c>
      <c r="W158" s="1066">
        <f t="shared" si="135"/>
        <v>0</v>
      </c>
      <c r="X158" s="1162">
        <f t="shared" si="136"/>
        <v>0</v>
      </c>
      <c r="Z158" s="1163" t="s">
        <v>394</v>
      </c>
      <c r="AA158" s="1164"/>
      <c r="AB158" s="1165"/>
      <c r="AC158" s="895"/>
      <c r="AD158" s="1166"/>
      <c r="AE158" s="1090">
        <f>K158</f>
        <v>6.82</v>
      </c>
      <c r="AF158" s="1167">
        <f>L158</f>
        <v>6</v>
      </c>
      <c r="AG158" s="1090">
        <f t="shared" ref="AG158:AJ160" si="155">AA158+AC158</f>
        <v>0</v>
      </c>
      <c r="AH158" s="1168">
        <f t="shared" si="155"/>
        <v>0</v>
      </c>
      <c r="AI158" s="1090">
        <f t="shared" si="155"/>
        <v>6.82</v>
      </c>
      <c r="AJ158" s="1169">
        <f t="shared" si="155"/>
        <v>6</v>
      </c>
      <c r="AL158" s="1076" t="s">
        <v>162</v>
      </c>
      <c r="AM158" s="1106">
        <f t="shared" si="120"/>
        <v>1.1099999999999999E-2</v>
      </c>
      <c r="AN158" s="1114">
        <f t="shared" si="121"/>
        <v>1.1099999999999999E-2</v>
      </c>
      <c r="AO158" s="1129" t="s">
        <v>394</v>
      </c>
      <c r="AP158" s="1130">
        <f t="shared" si="153"/>
        <v>6.82</v>
      </c>
      <c r="AQ158" s="1131">
        <f t="shared" si="154"/>
        <v>6</v>
      </c>
    </row>
    <row r="159" spans="1:50" ht="15" customHeight="1">
      <c r="A159" s="165" t="s">
        <v>741</v>
      </c>
      <c r="B159" s="272" t="s">
        <v>742</v>
      </c>
      <c r="C159" s="172" t="s">
        <v>952</v>
      </c>
      <c r="D159" s="499"/>
      <c r="E159" s="1439"/>
      <c r="F159" s="1951"/>
      <c r="G159" s="1376" t="s">
        <v>82</v>
      </c>
      <c r="H159" s="241">
        <v>3.3</v>
      </c>
      <c r="I159" s="1532">
        <v>3.3</v>
      </c>
      <c r="J159" s="233" t="s">
        <v>50</v>
      </c>
      <c r="K159" s="1406">
        <v>3.2</v>
      </c>
      <c r="L159" s="996">
        <v>3.2</v>
      </c>
      <c r="M159" s="93"/>
      <c r="N159" s="453" t="s">
        <v>423</v>
      </c>
      <c r="O159" s="1066">
        <f>E126+E134+H126+K124+K134</f>
        <v>1.825</v>
      </c>
      <c r="P159" s="1059">
        <f>F126+F134+L124+I126+L134</f>
        <v>1.825</v>
      </c>
      <c r="Q159" s="1066">
        <f>H143+K147+K153+E152</f>
        <v>1.69</v>
      </c>
      <c r="R159" s="1162">
        <f>F152+I143+L147+L153</f>
        <v>1.6900000000000002</v>
      </c>
      <c r="S159" s="1069"/>
      <c r="T159" s="1267"/>
      <c r="U159" s="1066">
        <f t="shared" si="133"/>
        <v>3.5149999999999997</v>
      </c>
      <c r="V159" s="1253">
        <f t="shared" si="134"/>
        <v>3.5150000000000001</v>
      </c>
      <c r="W159" s="1066">
        <f t="shared" si="135"/>
        <v>1.69</v>
      </c>
      <c r="X159" s="1162">
        <f t="shared" si="136"/>
        <v>1.6900000000000002</v>
      </c>
      <c r="Z159" s="1170" t="s">
        <v>395</v>
      </c>
      <c r="AA159" s="1171"/>
      <c r="AB159" s="1172"/>
      <c r="AC159" s="895">
        <f>H155</f>
        <v>143</v>
      </c>
      <c r="AD159" s="1173">
        <f>I155</f>
        <v>100</v>
      </c>
      <c r="AE159" s="1174"/>
      <c r="AF159" s="1175"/>
      <c r="AG159" s="1090">
        <f t="shared" si="155"/>
        <v>143</v>
      </c>
      <c r="AH159" s="1168">
        <f t="shared" si="155"/>
        <v>100</v>
      </c>
      <c r="AI159" s="1090">
        <f t="shared" si="155"/>
        <v>143</v>
      </c>
      <c r="AJ159" s="1169">
        <f t="shared" si="155"/>
        <v>100</v>
      </c>
      <c r="AL159" s="1077" t="s">
        <v>387</v>
      </c>
      <c r="AM159" s="1106">
        <f t="shared" si="120"/>
        <v>1.01</v>
      </c>
      <c r="AN159" s="1114">
        <f t="shared" si="121"/>
        <v>1.01</v>
      </c>
      <c r="AO159" s="1132" t="s">
        <v>395</v>
      </c>
      <c r="AP159" s="1106">
        <f t="shared" si="153"/>
        <v>143</v>
      </c>
      <c r="AQ159" s="1131">
        <f t="shared" si="154"/>
        <v>100</v>
      </c>
    </row>
    <row r="160" spans="1:50" ht="12.75" customHeight="1">
      <c r="A160" s="2031" t="s">
        <v>762</v>
      </c>
      <c r="B160" s="935" t="s">
        <v>761</v>
      </c>
      <c r="C160" s="103"/>
      <c r="D160" s="47"/>
      <c r="E160" s="34"/>
      <c r="F160" s="365"/>
      <c r="G160" s="1376" t="s">
        <v>80</v>
      </c>
      <c r="H160" s="1406">
        <v>16.3</v>
      </c>
      <c r="I160" s="1849">
        <v>16.3</v>
      </c>
      <c r="J160" s="419" t="s">
        <v>763</v>
      </c>
      <c r="K160" s="1406">
        <v>1</v>
      </c>
      <c r="L160" s="996">
        <v>1</v>
      </c>
      <c r="M160" s="93"/>
      <c r="N160" s="1105" t="s">
        <v>424</v>
      </c>
      <c r="O160" s="1066"/>
      <c r="P160" s="1059"/>
      <c r="Q160" s="1066"/>
      <c r="R160" s="1162"/>
      <c r="S160" s="1066">
        <f>K160</f>
        <v>1</v>
      </c>
      <c r="T160" s="1267">
        <f>L160</f>
        <v>1</v>
      </c>
      <c r="U160" s="1066">
        <f t="shared" si="133"/>
        <v>0</v>
      </c>
      <c r="V160" s="1253">
        <f t="shared" si="134"/>
        <v>0</v>
      </c>
      <c r="W160" s="1066">
        <f t="shared" si="135"/>
        <v>1</v>
      </c>
      <c r="X160" s="1162">
        <f t="shared" si="136"/>
        <v>1</v>
      </c>
      <c r="Z160" s="1176" t="s">
        <v>396</v>
      </c>
      <c r="AA160" s="1171"/>
      <c r="AB160" s="1172"/>
      <c r="AC160" s="895"/>
      <c r="AD160" s="1173"/>
      <c r="AE160" s="1090"/>
      <c r="AF160" s="1175"/>
      <c r="AG160" s="1090">
        <f t="shared" si="155"/>
        <v>0</v>
      </c>
      <c r="AH160" s="1168">
        <f t="shared" si="155"/>
        <v>0</v>
      </c>
      <c r="AI160" s="1090">
        <f t="shared" si="155"/>
        <v>0</v>
      </c>
      <c r="AJ160" s="1169">
        <f t="shared" si="155"/>
        <v>0</v>
      </c>
      <c r="AL160" s="1078" t="s">
        <v>136</v>
      </c>
      <c r="AM160" s="1115">
        <f t="shared" si="120"/>
        <v>0.24999999999999997</v>
      </c>
      <c r="AN160" s="1116">
        <f t="shared" si="121"/>
        <v>0.24999999999999997</v>
      </c>
      <c r="AO160" s="1133" t="s">
        <v>396</v>
      </c>
      <c r="AP160" s="1106">
        <f t="shared" si="153"/>
        <v>0</v>
      </c>
      <c r="AQ160" s="1131">
        <f t="shared" si="154"/>
        <v>0</v>
      </c>
    </row>
    <row r="161" spans="1:46" ht="12.75" customHeight="1" thickBot="1">
      <c r="A161" s="191" t="s">
        <v>9</v>
      </c>
      <c r="B161" s="247" t="s">
        <v>735</v>
      </c>
      <c r="C161" s="232">
        <v>32</v>
      </c>
      <c r="D161" s="7"/>
      <c r="E161" s="12"/>
      <c r="F161" s="143"/>
      <c r="G161" s="1376" t="s">
        <v>81</v>
      </c>
      <c r="H161" s="246">
        <v>5.7</v>
      </c>
      <c r="I161" s="1929">
        <v>5.7</v>
      </c>
      <c r="J161" s="1498" t="s">
        <v>351</v>
      </c>
      <c r="K161" s="1377">
        <v>2.5000000000000001E-2</v>
      </c>
      <c r="L161" s="1378">
        <v>2.5000000000000001E-2</v>
      </c>
      <c r="M161" s="93"/>
      <c r="N161" s="1075" t="s">
        <v>166</v>
      </c>
      <c r="O161" s="1680">
        <f t="shared" ref="O161:T161" si="156">O162+O163+O164+O165</f>
        <v>4.0000000000000002E-4</v>
      </c>
      <c r="P161" s="1277">
        <f t="shared" si="156"/>
        <v>4.0000000000000002E-4</v>
      </c>
      <c r="Q161" s="1070">
        <f t="shared" si="156"/>
        <v>1.2456999999999998</v>
      </c>
      <c r="R161" s="1278">
        <f t="shared" si="156"/>
        <v>1.2456999999999998</v>
      </c>
      <c r="S161" s="1080">
        <f t="shared" si="156"/>
        <v>2.5000000000000001E-2</v>
      </c>
      <c r="T161" s="1279">
        <f t="shared" si="156"/>
        <v>2.5000000000000001E-2</v>
      </c>
      <c r="U161" s="1066">
        <f t="shared" si="133"/>
        <v>1.2460999999999998</v>
      </c>
      <c r="V161" s="1253">
        <f t="shared" si="134"/>
        <v>1.2460999999999998</v>
      </c>
      <c r="W161" s="1066">
        <f t="shared" si="135"/>
        <v>1.2706999999999997</v>
      </c>
      <c r="X161" s="1162">
        <f t="shared" si="136"/>
        <v>1.2706999999999997</v>
      </c>
      <c r="Z161" s="1177" t="s">
        <v>397</v>
      </c>
      <c r="AA161" s="1178"/>
      <c r="AB161" s="1179"/>
      <c r="AC161" s="1088"/>
      <c r="AD161" s="1180"/>
      <c r="AE161" s="1091"/>
      <c r="AF161" s="1181"/>
      <c r="AG161" s="1091">
        <f>AA161+AC161</f>
        <v>0</v>
      </c>
      <c r="AH161" s="1182"/>
      <c r="AI161" s="1091">
        <f t="shared" ref="AI161:AI173" si="157">AC161+AE161</f>
        <v>0</v>
      </c>
      <c r="AJ161" s="1183"/>
      <c r="AL161" s="460" t="s">
        <v>98</v>
      </c>
      <c r="AM161" s="1117">
        <f>O166+Q166+S166</f>
        <v>8.8000000000000007</v>
      </c>
      <c r="AN161" s="1118">
        <f>P166+R166+T166</f>
        <v>8.8000000000000007</v>
      </c>
      <c r="AO161" s="1134" t="s">
        <v>397</v>
      </c>
      <c r="AP161" s="1115">
        <f t="shared" si="153"/>
        <v>0</v>
      </c>
      <c r="AQ161" s="1135">
        <f t="shared" si="154"/>
        <v>0</v>
      </c>
    </row>
    <row r="162" spans="1:46" ht="15" customHeight="1" thickBot="1">
      <c r="A162" s="60"/>
      <c r="B162" s="1468"/>
      <c r="C162" s="70"/>
      <c r="D162" s="9"/>
      <c r="E162" s="9"/>
      <c r="F162" s="9"/>
      <c r="G162" s="242" t="s">
        <v>283</v>
      </c>
      <c r="H162" s="1481">
        <v>11</v>
      </c>
      <c r="I162" s="1370">
        <v>11</v>
      </c>
      <c r="J162" s="233" t="s">
        <v>554</v>
      </c>
      <c r="K162" s="995">
        <v>20</v>
      </c>
      <c r="L162" s="2032">
        <v>20</v>
      </c>
      <c r="M162" s="93"/>
      <c r="N162" s="1076" t="s">
        <v>162</v>
      </c>
      <c r="O162" s="1071">
        <f>E133</f>
        <v>4.0000000000000002E-4</v>
      </c>
      <c r="P162" s="1280">
        <f>F133</f>
        <v>4.0000000000000002E-4</v>
      </c>
      <c r="Q162" s="1071">
        <f>E153+H142</f>
        <v>1.0699999999999999E-2</v>
      </c>
      <c r="R162" s="1281">
        <f>F153+I142</f>
        <v>1.0699999999999999E-2</v>
      </c>
      <c r="S162" s="1081"/>
      <c r="T162" s="1280"/>
      <c r="U162" s="1085">
        <f>O162+Q162</f>
        <v>1.1099999999999999E-2</v>
      </c>
      <c r="V162" s="1281">
        <f t="shared" si="134"/>
        <v>1.1099999999999999E-2</v>
      </c>
      <c r="W162" s="1067">
        <f t="shared" si="135"/>
        <v>1.0699999999999999E-2</v>
      </c>
      <c r="X162" s="1281">
        <f t="shared" si="136"/>
        <v>1.0699999999999999E-2</v>
      </c>
      <c r="Z162" s="1184" t="s">
        <v>398</v>
      </c>
      <c r="AA162" s="1817">
        <f t="shared" ref="AA162:AF162" si="158">SUM(AA157:AA161)</f>
        <v>0</v>
      </c>
      <c r="AB162" s="1186">
        <f t="shared" si="158"/>
        <v>0</v>
      </c>
      <c r="AC162" s="1187">
        <f t="shared" si="158"/>
        <v>143</v>
      </c>
      <c r="AD162" s="1188">
        <f t="shared" si="158"/>
        <v>100</v>
      </c>
      <c r="AE162" s="1189">
        <f t="shared" si="158"/>
        <v>6.82</v>
      </c>
      <c r="AF162" s="1190">
        <f t="shared" si="158"/>
        <v>6</v>
      </c>
      <c r="AG162" s="1189">
        <f>AA162+AC162</f>
        <v>143</v>
      </c>
      <c r="AH162" s="1191">
        <f>AB162+AD162</f>
        <v>100</v>
      </c>
      <c r="AI162" s="1189">
        <f t="shared" si="157"/>
        <v>149.82</v>
      </c>
      <c r="AJ162" s="1192">
        <f>AD162+AF162</f>
        <v>106</v>
      </c>
      <c r="AO162" s="1136" t="s">
        <v>398</v>
      </c>
      <c r="AP162" s="1137">
        <f t="shared" si="153"/>
        <v>149.82</v>
      </c>
      <c r="AQ162" s="1138">
        <f t="shared" si="154"/>
        <v>106</v>
      </c>
      <c r="AS162" s="9"/>
      <c r="AT162" s="9"/>
    </row>
    <row r="163" spans="1:46" ht="14.25" customHeight="1">
      <c r="A163" s="60"/>
      <c r="B163" s="1468"/>
      <c r="C163" s="70"/>
      <c r="D163" s="9"/>
      <c r="E163" s="9"/>
      <c r="F163" s="9"/>
      <c r="G163" s="242" t="s">
        <v>163</v>
      </c>
      <c r="H163" s="1406" t="s">
        <v>736</v>
      </c>
      <c r="I163" s="1849">
        <v>4</v>
      </c>
      <c r="J163" s="9"/>
      <c r="K163" s="9"/>
      <c r="L163" s="70"/>
      <c r="M163" s="93"/>
      <c r="N163" s="1077" t="s">
        <v>387</v>
      </c>
      <c r="O163" s="1072"/>
      <c r="P163" s="1282"/>
      <c r="Q163" s="1072">
        <f>F155</f>
        <v>1.01</v>
      </c>
      <c r="R163" s="1283">
        <f>F155</f>
        <v>1.01</v>
      </c>
      <c r="S163" s="1082"/>
      <c r="T163" s="1282"/>
      <c r="U163" s="1085">
        <f>O163+Q163</f>
        <v>1.01</v>
      </c>
      <c r="V163" s="1281">
        <f t="shared" si="134"/>
        <v>1.01</v>
      </c>
      <c r="W163" s="1067">
        <f t="shared" si="135"/>
        <v>1.01</v>
      </c>
      <c r="X163" s="1281">
        <f t="shared" si="136"/>
        <v>1.01</v>
      </c>
      <c r="Z163" s="1316" t="s">
        <v>407</v>
      </c>
      <c r="AA163" s="1207"/>
      <c r="AB163" s="1305"/>
      <c r="AC163" s="1209"/>
      <c r="AD163" s="1308"/>
      <c r="AE163" s="1207"/>
      <c r="AF163" s="1305"/>
      <c r="AG163" s="1089"/>
      <c r="AH163" s="1311"/>
      <c r="AI163" s="1089">
        <f t="shared" si="157"/>
        <v>0</v>
      </c>
      <c r="AJ163" s="1314"/>
      <c r="AO163" s="1316" t="s">
        <v>407</v>
      </c>
      <c r="AP163" s="1127">
        <f t="shared" si="153"/>
        <v>0</v>
      </c>
      <c r="AQ163" s="1140">
        <f t="shared" si="154"/>
        <v>0</v>
      </c>
      <c r="AS163" s="9"/>
      <c r="AT163" s="9"/>
    </row>
    <row r="164" spans="1:46" ht="13.5" customHeight="1">
      <c r="A164" s="60"/>
      <c r="B164" s="1468"/>
      <c r="C164" s="70"/>
      <c r="D164" s="9"/>
      <c r="E164" s="9"/>
      <c r="F164" s="9"/>
      <c r="G164" s="242" t="s">
        <v>91</v>
      </c>
      <c r="H164" s="1406">
        <v>45.512</v>
      </c>
      <c r="I164" s="1849">
        <v>43.34</v>
      </c>
      <c r="J164" s="9"/>
      <c r="K164" s="9"/>
      <c r="L164" s="70"/>
      <c r="M164" s="93"/>
      <c r="N164" s="1078" t="s">
        <v>136</v>
      </c>
      <c r="O164" s="1073"/>
      <c r="P164" s="1284"/>
      <c r="Q164" s="1073">
        <f>E146+K144</f>
        <v>0.22499999999999998</v>
      </c>
      <c r="R164" s="1285">
        <f>F146+L144</f>
        <v>0.22499999999999998</v>
      </c>
      <c r="S164" s="1083">
        <f>K161</f>
        <v>2.5000000000000001E-2</v>
      </c>
      <c r="T164" s="1284">
        <f>L161</f>
        <v>2.5000000000000001E-2</v>
      </c>
      <c r="U164" s="1085">
        <f>O164+Q164</f>
        <v>0.22499999999999998</v>
      </c>
      <c r="V164" s="1281">
        <f t="shared" si="134"/>
        <v>0.22499999999999998</v>
      </c>
      <c r="W164" s="1067">
        <f t="shared" si="135"/>
        <v>0.24999999999999997</v>
      </c>
      <c r="X164" s="1281">
        <f t="shared" si="136"/>
        <v>0.24999999999999997</v>
      </c>
      <c r="Z164" s="1301" t="s">
        <v>408</v>
      </c>
      <c r="AA164" s="1213"/>
      <c r="AB164" s="1306"/>
      <c r="AC164" s="1215"/>
      <c r="AD164" s="1309"/>
      <c r="AE164" s="1213"/>
      <c r="AF164" s="1306"/>
      <c r="AG164" s="1090">
        <f t="shared" ref="AG164:AH166" si="159">AA164+AC164</f>
        <v>0</v>
      </c>
      <c r="AH164" s="1312">
        <f t="shared" si="159"/>
        <v>0</v>
      </c>
      <c r="AI164" s="1090">
        <f t="shared" si="157"/>
        <v>0</v>
      </c>
      <c r="AJ164" s="1265">
        <f t="shared" ref="AJ164:AJ169" si="160">AD164+AF164</f>
        <v>0</v>
      </c>
      <c r="AO164" s="1301" t="s">
        <v>408</v>
      </c>
      <c r="AP164" s="1106">
        <f t="shared" si="153"/>
        <v>0</v>
      </c>
      <c r="AQ164" s="1131">
        <f t="shared" si="154"/>
        <v>0</v>
      </c>
      <c r="AS164" s="9"/>
      <c r="AT164" s="9"/>
    </row>
    <row r="165" spans="1:46" ht="10.199999999999999" customHeight="1" thickBot="1">
      <c r="A165" s="60"/>
      <c r="B165" s="1468"/>
      <c r="C165" s="70"/>
      <c r="D165" s="9"/>
      <c r="E165" s="9"/>
      <c r="F165" s="9"/>
      <c r="G165" s="837" t="s">
        <v>744</v>
      </c>
      <c r="H165" s="1406">
        <v>8.8000000000000007</v>
      </c>
      <c r="I165" s="1849">
        <v>8.8000000000000007</v>
      </c>
      <c r="J165" s="1051"/>
      <c r="K165" s="9"/>
      <c r="L165" s="70"/>
      <c r="M165" s="93"/>
      <c r="N165" s="1078" t="s">
        <v>439</v>
      </c>
      <c r="O165" s="1073"/>
      <c r="P165" s="1284"/>
      <c r="Q165" s="1073"/>
      <c r="R165" s="1285"/>
      <c r="S165" s="1083"/>
      <c r="T165" s="1284"/>
      <c r="U165" s="1085">
        <f>O165+Q165</f>
        <v>0</v>
      </c>
      <c r="V165" s="1281">
        <f t="shared" si="134"/>
        <v>0</v>
      </c>
      <c r="W165" s="1067">
        <f>Q165+S165</f>
        <v>0</v>
      </c>
      <c r="X165" s="1281">
        <f t="shared" si="136"/>
        <v>0</v>
      </c>
      <c r="Z165" s="1302" t="s">
        <v>475</v>
      </c>
      <c r="AA165" s="1219"/>
      <c r="AB165" s="1307"/>
      <c r="AC165" s="1221"/>
      <c r="AD165" s="1310"/>
      <c r="AE165" s="1219"/>
      <c r="AF165" s="1307"/>
      <c r="AG165" s="1091">
        <f t="shared" si="159"/>
        <v>0</v>
      </c>
      <c r="AH165" s="1313">
        <f t="shared" si="159"/>
        <v>0</v>
      </c>
      <c r="AI165" s="1091">
        <f t="shared" si="157"/>
        <v>0</v>
      </c>
      <c r="AJ165" s="1315">
        <f t="shared" si="160"/>
        <v>0</v>
      </c>
      <c r="AO165" s="1302" t="s">
        <v>409</v>
      </c>
      <c r="AP165" s="1115">
        <f t="shared" si="153"/>
        <v>0</v>
      </c>
      <c r="AQ165" s="1135">
        <f t="shared" si="154"/>
        <v>0</v>
      </c>
      <c r="AR165" s="640"/>
      <c r="AS165" s="9"/>
      <c r="AT165" s="9"/>
    </row>
    <row r="166" spans="1:46" ht="12.75" customHeight="1" thickBot="1">
      <c r="A166" s="60"/>
      <c r="B166" s="1468"/>
      <c r="C166" s="70"/>
      <c r="D166" s="9"/>
      <c r="E166" s="9"/>
      <c r="F166" s="9"/>
      <c r="G166" s="1376" t="s">
        <v>82</v>
      </c>
      <c r="H166" s="1542">
        <v>4.74</v>
      </c>
      <c r="I166" s="1985">
        <v>4.74</v>
      </c>
      <c r="J166" s="1051"/>
      <c r="K166" s="9"/>
      <c r="L166" s="70"/>
      <c r="M166" s="93"/>
      <c r="N166" s="460" t="s">
        <v>98</v>
      </c>
      <c r="O166" s="1074"/>
      <c r="P166" s="1286"/>
      <c r="Q166" s="1074"/>
      <c r="R166" s="1287"/>
      <c r="S166" s="1084">
        <f>H165</f>
        <v>8.8000000000000007</v>
      </c>
      <c r="T166" s="1288">
        <f>I165</f>
        <v>8.8000000000000007</v>
      </c>
      <c r="U166" s="1086">
        <f>O166+Q166</f>
        <v>0</v>
      </c>
      <c r="V166" s="1289">
        <f t="shared" si="134"/>
        <v>0</v>
      </c>
      <c r="W166" s="1086">
        <f>Q166+S166</f>
        <v>8.8000000000000007</v>
      </c>
      <c r="X166" s="1289">
        <f t="shared" si="136"/>
        <v>8.8000000000000007</v>
      </c>
      <c r="Z166" s="1303" t="s">
        <v>410</v>
      </c>
      <c r="AA166" s="1323">
        <f t="shared" ref="AA166:AF166" si="161">AA163+AA164+AA165</f>
        <v>0</v>
      </c>
      <c r="AB166" s="1248">
        <f t="shared" si="161"/>
        <v>0</v>
      </c>
      <c r="AC166" s="1304">
        <f t="shared" si="161"/>
        <v>0</v>
      </c>
      <c r="AD166" s="1246">
        <f t="shared" si="161"/>
        <v>0</v>
      </c>
      <c r="AE166" s="1323">
        <f t="shared" si="161"/>
        <v>0</v>
      </c>
      <c r="AF166" s="1248">
        <f t="shared" si="161"/>
        <v>0</v>
      </c>
      <c r="AG166" s="1154">
        <f t="shared" si="159"/>
        <v>0</v>
      </c>
      <c r="AH166" s="1247">
        <f t="shared" si="159"/>
        <v>0</v>
      </c>
      <c r="AI166" s="1154">
        <f t="shared" si="157"/>
        <v>0</v>
      </c>
      <c r="AJ166" s="1248">
        <f t="shared" si="160"/>
        <v>0</v>
      </c>
      <c r="AO166" s="1303" t="s">
        <v>410</v>
      </c>
      <c r="AP166" s="1154">
        <f t="shared" si="153"/>
        <v>0</v>
      </c>
      <c r="AQ166" s="1155">
        <f t="shared" si="154"/>
        <v>0</v>
      </c>
      <c r="AR166" s="640"/>
      <c r="AS166" s="9"/>
      <c r="AT166" s="9"/>
    </row>
    <row r="167" spans="1:46" ht="14.25" customHeight="1" thickBot="1">
      <c r="A167" s="1299" t="s">
        <v>379</v>
      </c>
      <c r="B167" s="1300"/>
      <c r="C167" s="1608">
        <f>C157+C161+110+25</f>
        <v>367</v>
      </c>
      <c r="D167" s="31"/>
      <c r="E167" s="31"/>
      <c r="F167" s="31"/>
      <c r="G167" s="252" t="s">
        <v>89</v>
      </c>
      <c r="H167" s="1443">
        <v>0.76</v>
      </c>
      <c r="I167" s="1761">
        <v>0.76</v>
      </c>
      <c r="J167" s="31"/>
      <c r="K167" s="31"/>
      <c r="L167" s="72"/>
      <c r="M167" s="93"/>
      <c r="Z167" s="1139" t="s">
        <v>402</v>
      </c>
      <c r="AA167" s="1193"/>
      <c r="AB167" s="1194"/>
      <c r="AC167" s="1089">
        <f>H137</f>
        <v>92.93</v>
      </c>
      <c r="AD167" s="1195">
        <f>I137</f>
        <v>80.34</v>
      </c>
      <c r="AE167" s="1193"/>
      <c r="AF167" s="1194"/>
      <c r="AG167" s="1089"/>
      <c r="AH167" s="1196">
        <f>AB167+AD167</f>
        <v>80.34</v>
      </c>
      <c r="AI167" s="1089">
        <f t="shared" si="157"/>
        <v>92.93</v>
      </c>
      <c r="AJ167" s="1197">
        <f t="shared" si="160"/>
        <v>80.34</v>
      </c>
      <c r="AO167" s="1139" t="s">
        <v>261</v>
      </c>
      <c r="AP167" s="1127">
        <f t="shared" si="153"/>
        <v>92.93</v>
      </c>
      <c r="AQ167" s="1140">
        <f t="shared" si="154"/>
        <v>80.34</v>
      </c>
      <c r="AR167" s="640"/>
      <c r="AS167" s="9"/>
      <c r="AT167" s="9"/>
    </row>
    <row r="168" spans="1:46" ht="14.25" customHeight="1" thickBot="1">
      <c r="M168" s="93"/>
      <c r="Z168" s="1141" t="s">
        <v>403</v>
      </c>
      <c r="AA168" s="1178"/>
      <c r="AB168" s="1198"/>
      <c r="AC168" s="1091"/>
      <c r="AD168" s="1199"/>
      <c r="AE168" s="1178"/>
      <c r="AF168" s="1198"/>
      <c r="AG168" s="1091">
        <f>AA168+AC168</f>
        <v>0</v>
      </c>
      <c r="AH168" s="1200">
        <f>AB168+AD168</f>
        <v>0</v>
      </c>
      <c r="AI168" s="1091">
        <f t="shared" si="157"/>
        <v>0</v>
      </c>
      <c r="AJ168" s="1201">
        <f t="shared" si="160"/>
        <v>0</v>
      </c>
      <c r="AO168" s="1141" t="s">
        <v>151</v>
      </c>
      <c r="AP168" s="1115">
        <f t="shared" si="153"/>
        <v>0</v>
      </c>
      <c r="AQ168" s="1135">
        <f t="shared" si="154"/>
        <v>0</v>
      </c>
      <c r="AR168" s="107"/>
      <c r="AS168" s="9"/>
      <c r="AT168" s="9"/>
    </row>
    <row r="169" spans="1:46" ht="15" customHeight="1" thickBot="1">
      <c r="M169" s="93"/>
      <c r="N169" s="21"/>
      <c r="O169" s="87"/>
      <c r="P169" s="363"/>
      <c r="Q169" s="9"/>
      <c r="T169" s="1052"/>
      <c r="V169" s="1056"/>
      <c r="X169" s="1056"/>
      <c r="Z169" s="1142" t="s">
        <v>399</v>
      </c>
      <c r="AA169" s="1202">
        <f t="shared" ref="AA169:AF169" si="162">SUM(AA167:AA168)</f>
        <v>0</v>
      </c>
      <c r="AB169" s="1203">
        <f t="shared" si="162"/>
        <v>0</v>
      </c>
      <c r="AC169" s="1204">
        <f t="shared" si="162"/>
        <v>92.93</v>
      </c>
      <c r="AD169" s="1144">
        <f t="shared" si="162"/>
        <v>80.34</v>
      </c>
      <c r="AE169" s="1202">
        <f t="shared" si="162"/>
        <v>0</v>
      </c>
      <c r="AF169" s="1203">
        <f t="shared" si="162"/>
        <v>0</v>
      </c>
      <c r="AG169" s="1143">
        <f>AA169+AC169</f>
        <v>92.93</v>
      </c>
      <c r="AH169" s="1205">
        <f>AB169+AD169</f>
        <v>80.34</v>
      </c>
      <c r="AI169" s="1143">
        <f t="shared" si="157"/>
        <v>92.93</v>
      </c>
      <c r="AJ169" s="1206">
        <f t="shared" si="160"/>
        <v>80.34</v>
      </c>
      <c r="AO169" s="1142" t="s">
        <v>399</v>
      </c>
      <c r="AP169" s="1143">
        <f t="shared" si="153"/>
        <v>92.93</v>
      </c>
      <c r="AQ169" s="1144">
        <f t="shared" si="154"/>
        <v>80.34</v>
      </c>
      <c r="AR169" s="107"/>
      <c r="AS169" s="9"/>
      <c r="AT169" s="9"/>
    </row>
    <row r="170" spans="1:46" ht="15" customHeight="1">
      <c r="M170" s="93"/>
      <c r="N170" s="21"/>
      <c r="O170" s="87"/>
      <c r="P170" s="87"/>
      <c r="Q170" s="9"/>
      <c r="T170" s="1052"/>
      <c r="V170" s="1056"/>
      <c r="X170" s="1056"/>
      <c r="Z170" s="1145" t="s">
        <v>259</v>
      </c>
      <c r="AA170" s="1207"/>
      <c r="AB170" s="1208"/>
      <c r="AC170" s="1209"/>
      <c r="AD170" s="1210"/>
      <c r="AE170" s="1207"/>
      <c r="AF170" s="1208"/>
      <c r="AG170" s="1089"/>
      <c r="AH170" s="1211"/>
      <c r="AI170" s="1089">
        <f t="shared" si="157"/>
        <v>0</v>
      </c>
      <c r="AJ170" s="1212"/>
      <c r="AM170" s="1119"/>
      <c r="AN170" s="298"/>
      <c r="AO170" s="1145" t="s">
        <v>259</v>
      </c>
      <c r="AP170" s="1127">
        <f t="shared" si="153"/>
        <v>0</v>
      </c>
      <c r="AQ170" s="1140">
        <f t="shared" si="154"/>
        <v>0</v>
      </c>
      <c r="AR170" s="107"/>
      <c r="AS170" s="9"/>
      <c r="AT170" s="9"/>
    </row>
    <row r="171" spans="1:46" ht="15" customHeight="1">
      <c r="M171" s="93"/>
      <c r="N171" s="363"/>
      <c r="O171" s="83"/>
      <c r="P171" s="137"/>
      <c r="Q171" s="9"/>
      <c r="T171" s="1051"/>
      <c r="V171" s="286"/>
      <c r="X171" s="286"/>
      <c r="Z171" s="1146" t="s">
        <v>103</v>
      </c>
      <c r="AA171" s="1213"/>
      <c r="AB171" s="1214"/>
      <c r="AC171" s="1215"/>
      <c r="AD171" s="1216"/>
      <c r="AE171" s="1213"/>
      <c r="AF171" s="1214"/>
      <c r="AG171" s="1090">
        <f t="shared" ref="AG171:AH173" si="163">AA171+AC171</f>
        <v>0</v>
      </c>
      <c r="AH171" s="1217">
        <f t="shared" si="163"/>
        <v>0</v>
      </c>
      <c r="AI171" s="1090">
        <f t="shared" si="157"/>
        <v>0</v>
      </c>
      <c r="AJ171" s="1218">
        <f>AD171+AF171</f>
        <v>0</v>
      </c>
      <c r="AM171" s="1119"/>
      <c r="AN171" s="1256"/>
      <c r="AO171" s="1146" t="s">
        <v>103</v>
      </c>
      <c r="AP171" s="1106">
        <f t="shared" si="153"/>
        <v>0</v>
      </c>
      <c r="AQ171" s="1131">
        <f t="shared" si="154"/>
        <v>0</v>
      </c>
      <c r="AR171" s="107"/>
      <c r="AS171" s="9"/>
      <c r="AT171" s="9"/>
    </row>
    <row r="172" spans="1:46" ht="18" customHeight="1" thickBot="1">
      <c r="M172" s="93"/>
      <c r="N172" s="7"/>
      <c r="O172" s="12"/>
      <c r="P172" s="365"/>
      <c r="Q172" s="9"/>
      <c r="T172" s="557"/>
      <c r="V172" s="1051"/>
      <c r="X172" s="1051"/>
      <c r="Z172" s="1147" t="s">
        <v>260</v>
      </c>
      <c r="AA172" s="1219"/>
      <c r="AB172" s="1220"/>
      <c r="AC172" s="1221"/>
      <c r="AD172" s="1222"/>
      <c r="AE172" s="1219"/>
      <c r="AF172" s="1220"/>
      <c r="AG172" s="1091">
        <f t="shared" si="163"/>
        <v>0</v>
      </c>
      <c r="AH172" s="1223">
        <f t="shared" si="163"/>
        <v>0</v>
      </c>
      <c r="AI172" s="1091">
        <f t="shared" si="157"/>
        <v>0</v>
      </c>
      <c r="AJ172" s="1224">
        <f>AD172+AF172</f>
        <v>0</v>
      </c>
      <c r="AM172" s="1257"/>
      <c r="AN172" s="78"/>
      <c r="AO172" s="1147" t="s">
        <v>260</v>
      </c>
      <c r="AP172" s="1115">
        <f t="shared" si="153"/>
        <v>0</v>
      </c>
      <c r="AQ172" s="1135">
        <f t="shared" si="154"/>
        <v>0</v>
      </c>
      <c r="AR172" s="107"/>
      <c r="AS172" s="9"/>
      <c r="AT172" s="9"/>
    </row>
    <row r="173" spans="1:46" ht="14.25" customHeight="1" thickBot="1">
      <c r="M173" s="107"/>
      <c r="N173" s="7"/>
      <c r="O173" s="12"/>
      <c r="P173" s="365"/>
      <c r="Q173" s="9"/>
      <c r="T173" s="1051"/>
      <c r="V173" s="286"/>
      <c r="X173" s="1051"/>
      <c r="Z173" s="1317" t="s">
        <v>400</v>
      </c>
      <c r="AA173" s="1318">
        <f t="shared" ref="AA173:AF173" si="164">AA170+AA171+AA172</f>
        <v>0</v>
      </c>
      <c r="AB173" s="1190">
        <f t="shared" si="164"/>
        <v>0</v>
      </c>
      <c r="AC173" s="1318">
        <f t="shared" si="164"/>
        <v>0</v>
      </c>
      <c r="AD173" s="1190">
        <f t="shared" si="164"/>
        <v>0</v>
      </c>
      <c r="AE173" s="1318">
        <f t="shared" si="164"/>
        <v>0</v>
      </c>
      <c r="AF173" s="1190">
        <f t="shared" si="164"/>
        <v>0</v>
      </c>
      <c r="AG173" s="1189">
        <f t="shared" si="163"/>
        <v>0</v>
      </c>
      <c r="AH173" s="1191">
        <f t="shared" si="163"/>
        <v>0</v>
      </c>
      <c r="AI173" s="1189">
        <f t="shared" si="157"/>
        <v>0</v>
      </c>
      <c r="AJ173" s="1192">
        <f>AD173+AF173</f>
        <v>0</v>
      </c>
      <c r="AO173" s="1148" t="s">
        <v>400</v>
      </c>
      <c r="AP173" s="1149">
        <f t="shared" si="153"/>
        <v>0</v>
      </c>
      <c r="AQ173" s="1150">
        <f t="shared" si="154"/>
        <v>0</v>
      </c>
      <c r="AR173" s="107"/>
      <c r="AS173" s="9"/>
      <c r="AT173" s="9"/>
    </row>
    <row r="174" spans="1:46" ht="15" customHeight="1">
      <c r="M174" s="93"/>
      <c r="N174" s="7"/>
      <c r="O174" s="12"/>
      <c r="P174" s="143"/>
      <c r="Q174" s="9"/>
      <c r="T174" s="1052"/>
      <c r="V174" s="1056"/>
      <c r="X174" s="1056"/>
      <c r="AB174" s="1052"/>
      <c r="AD174" s="1052"/>
      <c r="AH174" s="1060"/>
      <c r="AJ174" s="1060"/>
      <c r="AO174" s="107"/>
    </row>
    <row r="175" spans="1:46" ht="14.25" customHeight="1">
      <c r="M175" s="93"/>
      <c r="N175" s="7"/>
      <c r="O175" s="12"/>
      <c r="P175" s="365"/>
      <c r="Q175" s="9"/>
      <c r="Z175" t="s">
        <v>380</v>
      </c>
    </row>
    <row r="176" spans="1:46" ht="17.25" customHeight="1">
      <c r="A176" s="9"/>
      <c r="B176" s="41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3"/>
      <c r="N176" s="107"/>
      <c r="Z176" s="100" t="str">
        <f>N178</f>
        <v>4- й   день</v>
      </c>
      <c r="AA176" s="2" t="s">
        <v>910</v>
      </c>
      <c r="AF176" s="133" t="s">
        <v>143</v>
      </c>
      <c r="AH176" s="309" t="s">
        <v>381</v>
      </c>
      <c r="AI176" s="63"/>
    </row>
    <row r="177" spans="1:46" ht="15" thickBot="1">
      <c r="B177" s="176" t="s">
        <v>235</v>
      </c>
      <c r="F177" s="2"/>
      <c r="G177" s="2"/>
      <c r="H177" s="2"/>
      <c r="K177" s="2"/>
      <c r="M177" s="93"/>
      <c r="N177" t="s">
        <v>380</v>
      </c>
      <c r="AO177" s="9"/>
      <c r="AP177" s="9"/>
      <c r="AQ177" s="9"/>
      <c r="AS177" s="343"/>
      <c r="AT177" s="343"/>
    </row>
    <row r="178" spans="1:46" ht="12.75" customHeight="1" thickBot="1">
      <c r="B178"/>
      <c r="C178" s="100" t="s">
        <v>550</v>
      </c>
      <c r="E178" s="77"/>
      <c r="K178" s="1791" t="s">
        <v>118</v>
      </c>
      <c r="M178" s="93"/>
      <c r="N178" s="100" t="str">
        <f>A183</f>
        <v>4- й   день</v>
      </c>
      <c r="O178" s="2" t="s">
        <v>910</v>
      </c>
      <c r="T178" s="133" t="s">
        <v>143</v>
      </c>
      <c r="V178" s="309" t="s">
        <v>381</v>
      </c>
      <c r="W178" s="63"/>
      <c r="X178" s="1258"/>
      <c r="Z178" s="1045" t="s">
        <v>307</v>
      </c>
      <c r="AA178" s="1046" t="s">
        <v>382</v>
      </c>
      <c r="AB178" s="1047"/>
      <c r="AC178" s="1046" t="s">
        <v>383</v>
      </c>
      <c r="AD178" s="1047"/>
      <c r="AE178" s="1046" t="s">
        <v>384</v>
      </c>
      <c r="AF178" s="1047"/>
      <c r="AG178" s="1046" t="s">
        <v>388</v>
      </c>
      <c r="AH178" s="1047"/>
      <c r="AI178" s="1093" t="s">
        <v>389</v>
      </c>
      <c r="AJ178" s="1047"/>
      <c r="AL178" s="87" t="s">
        <v>390</v>
      </c>
      <c r="AM178" s="9"/>
      <c r="AN178" s="9"/>
      <c r="AO178" s="1045" t="s">
        <v>307</v>
      </c>
      <c r="AP178" s="1120" t="s">
        <v>391</v>
      </c>
      <c r="AQ178" s="1121"/>
      <c r="AS178" s="343"/>
      <c r="AT178" s="343"/>
    </row>
    <row r="179" spans="1:46" ht="15" customHeight="1" thickBot="1">
      <c r="A179" s="2" t="s">
        <v>910</v>
      </c>
      <c r="B179" s="2"/>
      <c r="C179" s="79"/>
      <c r="E179" s="133" t="s">
        <v>143</v>
      </c>
      <c r="H179" s="80"/>
      <c r="I179" s="1778" t="s">
        <v>549</v>
      </c>
      <c r="J179" s="561"/>
      <c r="M179" s="93"/>
      <c r="Z179" s="1324" t="s">
        <v>415</v>
      </c>
      <c r="AA179" s="1048" t="s">
        <v>101</v>
      </c>
      <c r="AB179" s="1050" t="s">
        <v>102</v>
      </c>
      <c r="AC179" s="1094" t="s">
        <v>101</v>
      </c>
      <c r="AD179" s="1095" t="s">
        <v>102</v>
      </c>
      <c r="AE179" s="1094" t="s">
        <v>101</v>
      </c>
      <c r="AF179" s="1095" t="s">
        <v>102</v>
      </c>
      <c r="AG179" s="1048" t="s">
        <v>101</v>
      </c>
      <c r="AH179" s="1049" t="s">
        <v>102</v>
      </c>
      <c r="AI179" s="1096" t="s">
        <v>101</v>
      </c>
      <c r="AJ179" s="1049" t="s">
        <v>102</v>
      </c>
      <c r="AL179" s="56"/>
      <c r="AN179" s="31"/>
      <c r="AO179" s="56"/>
      <c r="AP179" s="1328" t="s">
        <v>101</v>
      </c>
      <c r="AQ179" s="1329" t="s">
        <v>102</v>
      </c>
      <c r="AS179" s="12"/>
      <c r="AT179" s="12"/>
    </row>
    <row r="180" spans="1:46" ht="15.75" customHeight="1" thickBot="1">
      <c r="A180" s="2"/>
      <c r="M180" s="93"/>
      <c r="N180" s="1343" t="s">
        <v>419</v>
      </c>
      <c r="O180" s="187"/>
      <c r="P180" s="187"/>
      <c r="Q180" s="187"/>
      <c r="R180" s="187"/>
      <c r="S180" s="187"/>
      <c r="T180" s="187"/>
      <c r="U180" s="187"/>
      <c r="V180" s="187"/>
      <c r="W180" s="187"/>
      <c r="X180" s="1043"/>
      <c r="Z180" s="1151" t="s">
        <v>69</v>
      </c>
      <c r="AA180" s="1193"/>
      <c r="AB180" s="1225"/>
      <c r="AC180" s="1193"/>
      <c r="AD180" s="1226"/>
      <c r="AE180" s="1193"/>
      <c r="AF180" s="1227"/>
      <c r="AG180" s="1089">
        <f t="shared" ref="AG180:AG189" si="165">AA180+AC180</f>
        <v>0</v>
      </c>
      <c r="AH180" s="1228">
        <f t="shared" ref="AH180:AH189" si="166">AB180+AD180</f>
        <v>0</v>
      </c>
      <c r="AI180" s="1089">
        <f t="shared" ref="AI180:AI189" si="167">AC180+AE180</f>
        <v>0</v>
      </c>
      <c r="AJ180" s="1229">
        <f t="shared" ref="AJ180:AJ189" si="168">AD180+AF180</f>
        <v>0</v>
      </c>
      <c r="AL180" s="1045" t="s">
        <v>307</v>
      </c>
      <c r="AM180" s="1098" t="s">
        <v>391</v>
      </c>
      <c r="AN180" s="1099"/>
      <c r="AO180" s="1151" t="s">
        <v>69</v>
      </c>
      <c r="AP180" s="1127">
        <f t="shared" ref="AP180:AP203" si="169">AA180+AC180+AE180</f>
        <v>0</v>
      </c>
      <c r="AQ180" s="1140">
        <f t="shared" ref="AQ180:AQ203" si="170">AB180+AD180+AF180</f>
        <v>0</v>
      </c>
      <c r="AS180" s="12"/>
      <c r="AT180" s="12"/>
    </row>
    <row r="181" spans="1:46" ht="15" customHeight="1" thickBot="1">
      <c r="A181" s="27" t="s">
        <v>2</v>
      </c>
      <c r="B181" s="81" t="s">
        <v>3</v>
      </c>
      <c r="C181" s="82" t="s">
        <v>4</v>
      </c>
      <c r="D181" s="84" t="s">
        <v>61</v>
      </c>
      <c r="E181" s="67"/>
      <c r="F181" s="67"/>
      <c r="G181" s="67"/>
      <c r="H181" s="67"/>
      <c r="I181" s="67"/>
      <c r="J181" s="67"/>
      <c r="K181" s="67"/>
      <c r="L181" s="53"/>
      <c r="M181" s="93"/>
      <c r="N181" s="744"/>
      <c r="O181" s="14" t="s">
        <v>420</v>
      </c>
      <c r="P181" s="14"/>
      <c r="Q181" s="14"/>
      <c r="R181" s="14"/>
      <c r="S181" s="14"/>
      <c r="T181" s="14"/>
      <c r="U181" s="14"/>
      <c r="V181" s="14"/>
      <c r="W181" s="14"/>
      <c r="X181" s="1044"/>
      <c r="Z181" s="1151" t="s">
        <v>71</v>
      </c>
      <c r="AA181" s="1171"/>
      <c r="AB181" s="1230"/>
      <c r="AC181" s="1171"/>
      <c r="AD181" s="1231"/>
      <c r="AE181" s="1171"/>
      <c r="AF181" s="1232"/>
      <c r="AG181" s="1090">
        <f t="shared" si="165"/>
        <v>0</v>
      </c>
      <c r="AH181" s="1233">
        <f t="shared" si="166"/>
        <v>0</v>
      </c>
      <c r="AI181" s="1090">
        <f t="shared" si="167"/>
        <v>0</v>
      </c>
      <c r="AJ181" s="1162">
        <f t="shared" si="168"/>
        <v>0</v>
      </c>
      <c r="AL181" s="757"/>
      <c r="AM181" s="1100" t="s">
        <v>101</v>
      </c>
      <c r="AN181" s="1101" t="s">
        <v>102</v>
      </c>
      <c r="AO181" s="1151" t="s">
        <v>71</v>
      </c>
      <c r="AP181" s="1106">
        <f t="shared" si="169"/>
        <v>0</v>
      </c>
      <c r="AQ181" s="1131">
        <f t="shared" si="170"/>
        <v>0</v>
      </c>
      <c r="AS181" s="9"/>
      <c r="AT181" s="9"/>
    </row>
    <row r="182" spans="1:46" ht="15.75" customHeight="1" thickBot="1">
      <c r="A182" s="30" t="s">
        <v>5</v>
      </c>
      <c r="B182" s="31"/>
      <c r="C182" s="1445" t="s">
        <v>62</v>
      </c>
      <c r="D182" s="60"/>
      <c r="E182" s="9"/>
      <c r="F182" s="9"/>
      <c r="G182" s="9"/>
      <c r="H182" s="9"/>
      <c r="I182" s="9"/>
      <c r="J182" s="9"/>
      <c r="K182" s="9"/>
      <c r="L182" s="70"/>
      <c r="M182" s="93"/>
      <c r="Z182" s="1151" t="s">
        <v>72</v>
      </c>
      <c r="AA182" s="1234"/>
      <c r="AB182" s="1290"/>
      <c r="AC182" s="1234"/>
      <c r="AD182" s="1236"/>
      <c r="AE182" s="1234"/>
      <c r="AF182" s="1237"/>
      <c r="AG182" s="1090">
        <f t="shared" si="165"/>
        <v>0</v>
      </c>
      <c r="AH182" s="1233">
        <f t="shared" si="166"/>
        <v>0</v>
      </c>
      <c r="AI182" s="1090">
        <f t="shared" si="167"/>
        <v>0</v>
      </c>
      <c r="AJ182" s="1162">
        <f t="shared" si="168"/>
        <v>0</v>
      </c>
      <c r="AL182" s="1102" t="s">
        <v>134</v>
      </c>
      <c r="AM182" s="1103">
        <f t="shared" ref="AM182:AM187" si="171">O186+Q186+S186</f>
        <v>110</v>
      </c>
      <c r="AN182" s="1104">
        <f t="shared" ref="AN182:AN187" si="172">P186+R186+T186</f>
        <v>110</v>
      </c>
      <c r="AO182" s="1151" t="s">
        <v>72</v>
      </c>
      <c r="AP182" s="1106">
        <f t="shared" si="169"/>
        <v>0</v>
      </c>
      <c r="AQ182" s="1131">
        <f t="shared" si="170"/>
        <v>0</v>
      </c>
      <c r="AS182" s="9"/>
      <c r="AT182" s="9"/>
    </row>
    <row r="183" spans="1:46" ht="16.2" thickBot="1">
      <c r="A183" s="1547" t="s">
        <v>600</v>
      </c>
      <c r="B183" s="631"/>
      <c r="C183" s="408"/>
      <c r="D183" s="1502" t="s">
        <v>495</v>
      </c>
      <c r="E183" s="1818"/>
      <c r="F183" s="1819"/>
      <c r="G183" s="1681" t="s">
        <v>881</v>
      </c>
      <c r="H183" s="1820"/>
      <c r="I183" s="2448"/>
      <c r="J183" s="574" t="s">
        <v>507</v>
      </c>
      <c r="K183" s="1393"/>
      <c r="L183" s="1394"/>
      <c r="M183" s="93"/>
      <c r="Z183" s="1151" t="s">
        <v>73</v>
      </c>
      <c r="AA183" s="1171"/>
      <c r="AB183" s="1235"/>
      <c r="AC183" s="1171"/>
      <c r="AD183" s="1236"/>
      <c r="AE183" s="1171"/>
      <c r="AF183" s="1237"/>
      <c r="AG183" s="1090">
        <f t="shared" si="165"/>
        <v>0</v>
      </c>
      <c r="AH183" s="1233">
        <f t="shared" si="166"/>
        <v>0</v>
      </c>
      <c r="AI183" s="1090">
        <f t="shared" si="167"/>
        <v>0</v>
      </c>
      <c r="AJ183" s="1162">
        <f t="shared" si="168"/>
        <v>0</v>
      </c>
      <c r="AL183" s="1105" t="s">
        <v>133</v>
      </c>
      <c r="AM183" s="1106">
        <f t="shared" si="171"/>
        <v>122</v>
      </c>
      <c r="AN183" s="1107">
        <f t="shared" si="172"/>
        <v>122</v>
      </c>
      <c r="AO183" s="1151" t="s">
        <v>73</v>
      </c>
      <c r="AP183" s="1106">
        <f t="shared" si="169"/>
        <v>0</v>
      </c>
      <c r="AQ183" s="1131">
        <f t="shared" si="170"/>
        <v>0</v>
      </c>
      <c r="AS183" s="9"/>
      <c r="AT183" s="9"/>
    </row>
    <row r="184" spans="1:46" ht="12.75" customHeight="1" thickBot="1">
      <c r="A184" s="1395"/>
      <c r="B184" s="170" t="s">
        <v>156</v>
      </c>
      <c r="C184" s="135"/>
      <c r="D184" s="1393" t="s">
        <v>100</v>
      </c>
      <c r="E184" s="1384" t="s">
        <v>101</v>
      </c>
      <c r="F184" s="1385" t="s">
        <v>102</v>
      </c>
      <c r="G184" s="1485" t="s">
        <v>100</v>
      </c>
      <c r="H184" s="1357" t="s">
        <v>101</v>
      </c>
      <c r="I184" s="1467" t="s">
        <v>102</v>
      </c>
      <c r="J184" s="1359" t="s">
        <v>509</v>
      </c>
      <c r="K184" s="1397"/>
      <c r="L184" s="1398"/>
      <c r="M184" s="93"/>
      <c r="N184" s="1045" t="s">
        <v>307</v>
      </c>
      <c r="O184" s="1046" t="s">
        <v>382</v>
      </c>
      <c r="P184" s="1047"/>
      <c r="Q184" s="1046" t="s">
        <v>383</v>
      </c>
      <c r="R184" s="1047"/>
      <c r="S184" s="1046" t="s">
        <v>384</v>
      </c>
      <c r="T184" s="1047"/>
      <c r="U184" s="1046" t="s">
        <v>385</v>
      </c>
      <c r="V184" s="1047"/>
      <c r="W184" s="1046" t="s">
        <v>386</v>
      </c>
      <c r="X184" s="1047"/>
      <c r="Z184" s="1151" t="s">
        <v>75</v>
      </c>
      <c r="AA184" s="1171"/>
      <c r="AB184" s="1230"/>
      <c r="AC184" s="1171"/>
      <c r="AD184" s="1231"/>
      <c r="AE184" s="1171"/>
      <c r="AF184" s="1232"/>
      <c r="AG184" s="1090">
        <f t="shared" si="165"/>
        <v>0</v>
      </c>
      <c r="AH184" s="1233">
        <f t="shared" si="166"/>
        <v>0</v>
      </c>
      <c r="AI184" s="1090">
        <f t="shared" si="167"/>
        <v>0</v>
      </c>
      <c r="AJ184" s="1162">
        <f t="shared" si="168"/>
        <v>0</v>
      </c>
      <c r="AL184" s="1105" t="s">
        <v>79</v>
      </c>
      <c r="AM184" s="1106">
        <f t="shared" si="171"/>
        <v>30.759999999999998</v>
      </c>
      <c r="AN184" s="1107">
        <f t="shared" si="172"/>
        <v>30.759999999999998</v>
      </c>
      <c r="AO184" s="1151" t="s">
        <v>75</v>
      </c>
      <c r="AP184" s="1106">
        <f t="shared" si="169"/>
        <v>0</v>
      </c>
      <c r="AQ184" s="1131">
        <f t="shared" si="170"/>
        <v>0</v>
      </c>
      <c r="AS184" s="9"/>
      <c r="AT184" s="9"/>
    </row>
    <row r="185" spans="1:46" ht="15.75" customHeight="1" thickBot="1">
      <c r="A185" s="238" t="s">
        <v>879</v>
      </c>
      <c r="B185" s="272" t="s">
        <v>881</v>
      </c>
      <c r="C185" s="378">
        <v>70</v>
      </c>
      <c r="D185" s="1400" t="s">
        <v>85</v>
      </c>
      <c r="E185" s="1401">
        <v>92.07</v>
      </c>
      <c r="F185" s="1402">
        <v>79.599999999999994</v>
      </c>
      <c r="G185" s="2631" t="s">
        <v>74</v>
      </c>
      <c r="H185" s="1363">
        <v>15.12</v>
      </c>
      <c r="I185" s="1412">
        <v>11.9</v>
      </c>
      <c r="J185" s="363" t="s">
        <v>100</v>
      </c>
      <c r="K185" s="1355" t="s">
        <v>101</v>
      </c>
      <c r="L185" s="1396" t="s">
        <v>102</v>
      </c>
      <c r="M185" s="93"/>
      <c r="N185" s="757"/>
      <c r="O185" s="1048" t="s">
        <v>101</v>
      </c>
      <c r="P185" s="1049" t="s">
        <v>102</v>
      </c>
      <c r="Q185" s="1048" t="s">
        <v>101</v>
      </c>
      <c r="R185" s="1049" t="s">
        <v>102</v>
      </c>
      <c r="S185" s="1048" t="s">
        <v>101</v>
      </c>
      <c r="T185" s="1049" t="s">
        <v>102</v>
      </c>
      <c r="U185" s="1048" t="s">
        <v>101</v>
      </c>
      <c r="V185" s="1049" t="s">
        <v>102</v>
      </c>
      <c r="W185" s="1048" t="s">
        <v>101</v>
      </c>
      <c r="X185" s="1050" t="s">
        <v>102</v>
      </c>
      <c r="Z185" s="1151" t="s">
        <v>76</v>
      </c>
      <c r="AA185" s="1171"/>
      <c r="AB185" s="1238"/>
      <c r="AC185" s="1171"/>
      <c r="AD185" s="1231"/>
      <c r="AE185" s="1171"/>
      <c r="AF185" s="1232"/>
      <c r="AG185" s="1090">
        <f t="shared" si="165"/>
        <v>0</v>
      </c>
      <c r="AH185" s="1233">
        <f t="shared" si="166"/>
        <v>0</v>
      </c>
      <c r="AI185" s="1090">
        <f t="shared" si="167"/>
        <v>0</v>
      </c>
      <c r="AJ185" s="1162">
        <f t="shared" si="168"/>
        <v>0</v>
      </c>
      <c r="AL185" s="1108" t="s">
        <v>392</v>
      </c>
      <c r="AM185" s="1109">
        <f t="shared" si="171"/>
        <v>50.9</v>
      </c>
      <c r="AN185" s="1110">
        <f t="shared" si="172"/>
        <v>50.9</v>
      </c>
      <c r="AO185" s="1151" t="s">
        <v>76</v>
      </c>
      <c r="AP185" s="1106">
        <f t="shared" si="169"/>
        <v>0</v>
      </c>
      <c r="AQ185" s="1131">
        <f t="shared" si="170"/>
        <v>0</v>
      </c>
    </row>
    <row r="186" spans="1:46" ht="13.5" customHeight="1">
      <c r="A186" s="682" t="s">
        <v>496</v>
      </c>
      <c r="B186" s="247" t="s">
        <v>495</v>
      </c>
      <c r="C186" s="344" t="s">
        <v>934</v>
      </c>
      <c r="D186" s="1404" t="s">
        <v>97</v>
      </c>
      <c r="E186" s="1405">
        <v>50.9</v>
      </c>
      <c r="F186" s="1834">
        <v>50.9</v>
      </c>
      <c r="G186" s="1376" t="s">
        <v>94</v>
      </c>
      <c r="H186" s="992">
        <v>11.41</v>
      </c>
      <c r="I186" s="1424">
        <v>9.1</v>
      </c>
      <c r="J186" s="1362" t="s">
        <v>510</v>
      </c>
      <c r="K186" s="988">
        <v>15</v>
      </c>
      <c r="L186" s="989">
        <v>15</v>
      </c>
      <c r="M186" s="1295"/>
      <c r="N186" s="1344" t="s">
        <v>134</v>
      </c>
      <c r="O186" s="1065">
        <f>C190</f>
        <v>40</v>
      </c>
      <c r="P186" s="1259">
        <f>C190</f>
        <v>40</v>
      </c>
      <c r="Q186" s="1079">
        <f>C201</f>
        <v>40</v>
      </c>
      <c r="R186" s="1251">
        <f>C201</f>
        <v>40</v>
      </c>
      <c r="S186" s="1079">
        <f>C216</f>
        <v>30</v>
      </c>
      <c r="T186" s="1260">
        <f>C216</f>
        <v>30</v>
      </c>
      <c r="U186" s="1079">
        <f>O186+Q186</f>
        <v>80</v>
      </c>
      <c r="V186" s="1250">
        <f>P186+R186</f>
        <v>80</v>
      </c>
      <c r="W186" s="1079">
        <f>Q186+S186</f>
        <v>70</v>
      </c>
      <c r="X186" s="1251">
        <f>R186+T186</f>
        <v>70</v>
      </c>
      <c r="Z186" s="1152" t="s">
        <v>417</v>
      </c>
      <c r="AA186" s="1591">
        <f>E186</f>
        <v>50.9</v>
      </c>
      <c r="AB186" s="1290">
        <f>F186</f>
        <v>50.9</v>
      </c>
      <c r="AC186" s="1171"/>
      <c r="AD186" s="1231"/>
      <c r="AE186" s="1171"/>
      <c r="AF186" s="1232"/>
      <c r="AG186" s="1090">
        <f t="shared" si="165"/>
        <v>50.9</v>
      </c>
      <c r="AH186" s="1233">
        <f t="shared" si="166"/>
        <v>50.9</v>
      </c>
      <c r="AI186" s="1090">
        <f t="shared" si="167"/>
        <v>0</v>
      </c>
      <c r="AJ186" s="1162">
        <f t="shared" si="168"/>
        <v>0</v>
      </c>
      <c r="AL186" s="1105" t="s">
        <v>105</v>
      </c>
      <c r="AM186" s="1106">
        <f t="shared" si="171"/>
        <v>0</v>
      </c>
      <c r="AN186" s="1107">
        <f t="shared" si="172"/>
        <v>0</v>
      </c>
      <c r="AO186" s="1152" t="s">
        <v>417</v>
      </c>
      <c r="AP186" s="1106">
        <f t="shared" si="169"/>
        <v>50.9</v>
      </c>
      <c r="AQ186" s="1131">
        <f t="shared" si="170"/>
        <v>50.9</v>
      </c>
    </row>
    <row r="187" spans="1:46" ht="13.5" customHeight="1" thickBot="1">
      <c r="A187" s="238" t="s">
        <v>506</v>
      </c>
      <c r="B187" s="272" t="s">
        <v>507</v>
      </c>
      <c r="C187" s="378">
        <v>200</v>
      </c>
      <c r="D187" s="1421" t="s">
        <v>89</v>
      </c>
      <c r="E187" s="1406">
        <v>9</v>
      </c>
      <c r="F187" s="1407">
        <v>9</v>
      </c>
      <c r="G187" s="2632" t="s">
        <v>141</v>
      </c>
      <c r="H187" s="246">
        <v>48.125</v>
      </c>
      <c r="I187" s="1417">
        <v>38.5</v>
      </c>
      <c r="J187" s="2079" t="s">
        <v>50</v>
      </c>
      <c r="K187" s="227">
        <v>10</v>
      </c>
      <c r="L187" s="1969">
        <v>10</v>
      </c>
      <c r="M187" s="93"/>
      <c r="N187" s="1105" t="s">
        <v>133</v>
      </c>
      <c r="O187" s="1066">
        <f>C189</f>
        <v>50</v>
      </c>
      <c r="P187" s="1261">
        <f>C189</f>
        <v>50</v>
      </c>
      <c r="Q187" s="1066">
        <f>K197+C200</f>
        <v>72</v>
      </c>
      <c r="R187" s="1262">
        <f>L197+C200</f>
        <v>72</v>
      </c>
      <c r="S187" s="1066"/>
      <c r="T187" s="1261"/>
      <c r="U187" s="1066">
        <f t="shared" ref="U187:U191" si="173">O187+Q187</f>
        <v>122</v>
      </c>
      <c r="V187" s="1253">
        <f t="shared" ref="V187:V191" si="174">P187+R187</f>
        <v>122</v>
      </c>
      <c r="W187" s="1066">
        <f t="shared" ref="W187:W191" si="175">Q187+S187</f>
        <v>72</v>
      </c>
      <c r="X187" s="1162">
        <f t="shared" ref="X187:X191" si="176">R187+T187</f>
        <v>72</v>
      </c>
      <c r="Z187" s="1325" t="s">
        <v>416</v>
      </c>
      <c r="AA187" s="1178"/>
      <c r="AB187" s="1239"/>
      <c r="AC187" s="1178"/>
      <c r="AD187" s="1240"/>
      <c r="AE187" s="1178"/>
      <c r="AF187" s="1241"/>
      <c r="AG187" s="1091">
        <f t="shared" si="165"/>
        <v>0</v>
      </c>
      <c r="AH187" s="1242">
        <f t="shared" si="166"/>
        <v>0</v>
      </c>
      <c r="AI187" s="1091">
        <f t="shared" si="167"/>
        <v>0</v>
      </c>
      <c r="AJ187" s="1055">
        <f t="shared" si="168"/>
        <v>0</v>
      </c>
      <c r="AL187" s="453" t="s">
        <v>45</v>
      </c>
      <c r="AM187" s="1106">
        <f t="shared" si="171"/>
        <v>181.25</v>
      </c>
      <c r="AN187" s="1107">
        <f t="shared" si="172"/>
        <v>135</v>
      </c>
      <c r="AO187" s="1325" t="s">
        <v>416</v>
      </c>
      <c r="AP187" s="1115">
        <f t="shared" si="169"/>
        <v>0</v>
      </c>
      <c r="AQ187" s="1135">
        <f t="shared" si="170"/>
        <v>0</v>
      </c>
    </row>
    <row r="188" spans="1:46" ht="13.5" customHeight="1" thickBot="1">
      <c r="A188" s="297"/>
      <c r="B188" s="173" t="s">
        <v>508</v>
      </c>
      <c r="C188" s="279"/>
      <c r="D188" s="245" t="s">
        <v>161</v>
      </c>
      <c r="E188" s="1406">
        <v>10</v>
      </c>
      <c r="F188" s="1407">
        <v>8</v>
      </c>
      <c r="G188" s="1387" t="s">
        <v>240</v>
      </c>
      <c r="H188" s="802">
        <v>14.49</v>
      </c>
      <c r="I188" s="1389">
        <v>10.52</v>
      </c>
      <c r="J188" s="419" t="s">
        <v>273</v>
      </c>
      <c r="K188" s="1388">
        <v>0.2</v>
      </c>
      <c r="L188" s="1389">
        <v>0.2</v>
      </c>
      <c r="M188" s="1296"/>
      <c r="N188" s="1105" t="s">
        <v>79</v>
      </c>
      <c r="O188" s="1066"/>
      <c r="P188" s="1263"/>
      <c r="Q188" s="1066">
        <f>E206</f>
        <v>21.56</v>
      </c>
      <c r="R188" s="1253">
        <f>F206</f>
        <v>21.56</v>
      </c>
      <c r="S188" s="1066">
        <f>E217</f>
        <v>9.1999999999999993</v>
      </c>
      <c r="T188" s="1264">
        <f>F217</f>
        <v>9.1999999999999993</v>
      </c>
      <c r="U188" s="1066">
        <f t="shared" si="173"/>
        <v>21.56</v>
      </c>
      <c r="V188" s="1253">
        <f t="shared" si="174"/>
        <v>21.56</v>
      </c>
      <c r="W188" s="1066">
        <f t="shared" si="175"/>
        <v>30.759999999999998</v>
      </c>
      <c r="X188" s="1162">
        <f t="shared" si="176"/>
        <v>30.759999999999998</v>
      </c>
      <c r="Z188" s="1153" t="s">
        <v>401</v>
      </c>
      <c r="AA188" s="1243">
        <f t="shared" ref="AA188:AF188" si="177">SUM(AA180:AA187)</f>
        <v>50.9</v>
      </c>
      <c r="AB188" s="1244">
        <f t="shared" si="177"/>
        <v>50.9</v>
      </c>
      <c r="AC188" s="1245">
        <f t="shared" si="177"/>
        <v>0</v>
      </c>
      <c r="AD188" s="1155">
        <f t="shared" si="177"/>
        <v>0</v>
      </c>
      <c r="AE188" s="1243">
        <f t="shared" si="177"/>
        <v>0</v>
      </c>
      <c r="AF188" s="1246">
        <f t="shared" si="177"/>
        <v>0</v>
      </c>
      <c r="AG188" s="1154">
        <f t="shared" si="165"/>
        <v>50.9</v>
      </c>
      <c r="AH188" s="1247">
        <f t="shared" si="166"/>
        <v>50.9</v>
      </c>
      <c r="AI188" s="1154">
        <f t="shared" si="167"/>
        <v>0</v>
      </c>
      <c r="AJ188" s="1248">
        <f t="shared" si="168"/>
        <v>0</v>
      </c>
      <c r="AL188" s="2392" t="s">
        <v>865</v>
      </c>
      <c r="AM188" s="2396">
        <f t="shared" ref="AM188:AM216" si="178">O192+Q192+S192</f>
        <v>282.87599999999998</v>
      </c>
      <c r="AN188" s="1112">
        <f t="shared" ref="AN188:AN216" si="179">P192+R192+T192</f>
        <v>228.42000000000002</v>
      </c>
      <c r="AO188" s="1153" t="s">
        <v>401</v>
      </c>
      <c r="AP188" s="1154">
        <f t="shared" si="169"/>
        <v>50.9</v>
      </c>
      <c r="AQ188" s="1155">
        <f t="shared" si="170"/>
        <v>50.9</v>
      </c>
    </row>
    <row r="189" spans="1:46" ht="13.5" customHeight="1">
      <c r="A189" s="278" t="s">
        <v>9</v>
      </c>
      <c r="B189" s="247" t="s">
        <v>10</v>
      </c>
      <c r="C189" s="256">
        <v>50</v>
      </c>
      <c r="D189" s="1498" t="s">
        <v>68</v>
      </c>
      <c r="E189" s="1542">
        <v>40</v>
      </c>
      <c r="F189" s="1543">
        <v>32</v>
      </c>
      <c r="G189" s="1387" t="s">
        <v>880</v>
      </c>
      <c r="H189" s="802">
        <v>11.88</v>
      </c>
      <c r="I189" s="1389">
        <v>4.9800000000000004</v>
      </c>
      <c r="J189" s="418" t="s">
        <v>81</v>
      </c>
      <c r="K189" s="992">
        <v>203</v>
      </c>
      <c r="L189" s="993">
        <v>203</v>
      </c>
      <c r="M189" s="93"/>
      <c r="N189" s="1108" t="s">
        <v>392</v>
      </c>
      <c r="O189" s="1067">
        <f t="shared" ref="O189:T189" si="180">AA188</f>
        <v>50.9</v>
      </c>
      <c r="P189" s="1291">
        <f t="shared" si="180"/>
        <v>50.9</v>
      </c>
      <c r="Q189" s="1067">
        <f t="shared" si="180"/>
        <v>0</v>
      </c>
      <c r="R189" s="1265">
        <f t="shared" si="180"/>
        <v>0</v>
      </c>
      <c r="S189" s="1067">
        <f t="shared" si="180"/>
        <v>0</v>
      </c>
      <c r="T189" s="1266">
        <f t="shared" si="180"/>
        <v>0</v>
      </c>
      <c r="U189" s="1067">
        <f t="shared" si="173"/>
        <v>50.9</v>
      </c>
      <c r="V189" s="1110">
        <f t="shared" si="174"/>
        <v>50.9</v>
      </c>
      <c r="W189" s="1067">
        <f t="shared" si="175"/>
        <v>0</v>
      </c>
      <c r="X189" s="1265">
        <f t="shared" si="176"/>
        <v>0</v>
      </c>
      <c r="Z189" s="2272" t="s">
        <v>852</v>
      </c>
      <c r="AA189" s="1087"/>
      <c r="AB189" s="1333"/>
      <c r="AC189" s="1089"/>
      <c r="AD189" s="1249"/>
      <c r="AE189" s="1092"/>
      <c r="AF189" s="1330"/>
      <c r="AG189" s="1092">
        <f t="shared" si="165"/>
        <v>0</v>
      </c>
      <c r="AH189" s="1250">
        <f t="shared" si="166"/>
        <v>0</v>
      </c>
      <c r="AI189" s="1092">
        <f t="shared" si="167"/>
        <v>0</v>
      </c>
      <c r="AJ189" s="1251">
        <f t="shared" si="168"/>
        <v>0</v>
      </c>
      <c r="AL189" s="2393" t="s">
        <v>866</v>
      </c>
      <c r="AM189" s="1111">
        <f t="shared" si="178"/>
        <v>0</v>
      </c>
      <c r="AN189" s="1112">
        <f t="shared" si="179"/>
        <v>0</v>
      </c>
      <c r="AO189" s="2272" t="s">
        <v>852</v>
      </c>
      <c r="AP189" s="1326">
        <f t="shared" si="169"/>
        <v>0</v>
      </c>
      <c r="AQ189" s="1341">
        <f t="shared" si="170"/>
        <v>0</v>
      </c>
    </row>
    <row r="190" spans="1:46" ht="13.5" customHeight="1">
      <c r="A190" s="278" t="s">
        <v>9</v>
      </c>
      <c r="B190" s="247" t="s">
        <v>406</v>
      </c>
      <c r="C190" s="256">
        <v>40</v>
      </c>
      <c r="D190" s="242" t="s">
        <v>565</v>
      </c>
      <c r="E190" s="1406">
        <v>0.96</v>
      </c>
      <c r="F190" s="1407">
        <v>0.96</v>
      </c>
      <c r="G190" s="1422"/>
      <c r="H190" s="1673"/>
      <c r="I190" s="1477"/>
      <c r="J190" s="187"/>
      <c r="K190" s="187"/>
      <c r="L190" s="171"/>
      <c r="M190" s="93"/>
      <c r="N190" s="1105" t="s">
        <v>105</v>
      </c>
      <c r="O190" s="1066"/>
      <c r="P190" s="1059"/>
      <c r="Q190" s="1066"/>
      <c r="R190" s="1162"/>
      <c r="S190" s="1066"/>
      <c r="T190" s="1267"/>
      <c r="U190" s="1066">
        <f t="shared" si="173"/>
        <v>0</v>
      </c>
      <c r="V190" s="1253">
        <f t="shared" si="174"/>
        <v>0</v>
      </c>
      <c r="W190" s="1066">
        <f t="shared" si="175"/>
        <v>0</v>
      </c>
      <c r="X190" s="1162">
        <f t="shared" si="176"/>
        <v>0</v>
      </c>
      <c r="Z190" s="1123" t="s">
        <v>414</v>
      </c>
      <c r="AA190" s="895"/>
      <c r="AB190" s="2251"/>
      <c r="AC190" s="1090"/>
      <c r="AD190" s="1252"/>
      <c r="AE190" s="1090"/>
      <c r="AF190" s="1331"/>
      <c r="AG190" s="1090">
        <f t="shared" ref="AG190:AJ193" si="181">AA190+AC190</f>
        <v>0</v>
      </c>
      <c r="AH190" s="1253">
        <f t="shared" si="181"/>
        <v>0</v>
      </c>
      <c r="AI190" s="1090">
        <f t="shared" si="181"/>
        <v>0</v>
      </c>
      <c r="AJ190" s="1162">
        <f t="shared" si="181"/>
        <v>0</v>
      </c>
      <c r="AL190" s="1105" t="s">
        <v>70</v>
      </c>
      <c r="AM190" s="1106">
        <f t="shared" si="178"/>
        <v>153.87</v>
      </c>
      <c r="AN190" s="1107">
        <f t="shared" si="179"/>
        <v>142.5</v>
      </c>
      <c r="AO190" s="1123" t="s">
        <v>414</v>
      </c>
      <c r="AP190" s="1326">
        <f t="shared" si="169"/>
        <v>0</v>
      </c>
      <c r="AQ190" s="1341">
        <f t="shared" si="170"/>
        <v>0</v>
      </c>
    </row>
    <row r="191" spans="1:46" ht="12.75" customHeight="1">
      <c r="A191" s="60"/>
      <c r="B191" s="41"/>
      <c r="C191" s="70"/>
      <c r="D191" s="1376" t="s">
        <v>554</v>
      </c>
      <c r="E191" s="241">
        <v>220</v>
      </c>
      <c r="F191" s="1370">
        <v>220</v>
      </c>
      <c r="G191" s="1768"/>
      <c r="H191" s="12"/>
      <c r="I191" s="1423"/>
      <c r="J191" s="9"/>
      <c r="K191" s="9"/>
      <c r="L191" s="70"/>
      <c r="M191" s="93"/>
      <c r="N191" s="453" t="s">
        <v>45</v>
      </c>
      <c r="O191" s="1066"/>
      <c r="P191" s="1059"/>
      <c r="Q191" s="1066">
        <f>E196+H195</f>
        <v>181.25</v>
      </c>
      <c r="R191" s="1162">
        <f>F196+I195</f>
        <v>135</v>
      </c>
      <c r="S191" s="1066"/>
      <c r="T191" s="1267"/>
      <c r="U191" s="1066">
        <f t="shared" si="173"/>
        <v>181.25</v>
      </c>
      <c r="V191" s="1253">
        <f t="shared" si="174"/>
        <v>135</v>
      </c>
      <c r="W191" s="1066">
        <f t="shared" si="175"/>
        <v>181.25</v>
      </c>
      <c r="X191" s="1162">
        <f t="shared" si="176"/>
        <v>135</v>
      </c>
      <c r="Z191" s="1122" t="s">
        <v>285</v>
      </c>
      <c r="AA191" s="895"/>
      <c r="AB191" s="1594"/>
      <c r="AC191" s="1090"/>
      <c r="AD191" s="1252"/>
      <c r="AE191" s="1090"/>
      <c r="AF191" s="1331"/>
      <c r="AG191" s="1090">
        <f t="shared" si="181"/>
        <v>0</v>
      </c>
      <c r="AH191" s="1253">
        <f t="shared" si="181"/>
        <v>0</v>
      </c>
      <c r="AI191" s="1090">
        <f t="shared" si="181"/>
        <v>0</v>
      </c>
      <c r="AJ191" s="1162">
        <f t="shared" si="181"/>
        <v>0</v>
      </c>
      <c r="AL191" s="1113" t="s">
        <v>104</v>
      </c>
      <c r="AM191" s="1106">
        <f t="shared" si="178"/>
        <v>15</v>
      </c>
      <c r="AN191" s="1107">
        <f t="shared" si="179"/>
        <v>15</v>
      </c>
      <c r="AO191" s="1122" t="s">
        <v>285</v>
      </c>
      <c r="AP191" s="1326">
        <f t="shared" si="169"/>
        <v>0</v>
      </c>
      <c r="AQ191" s="1341">
        <f t="shared" si="170"/>
        <v>0</v>
      </c>
    </row>
    <row r="192" spans="1:46" ht="15" customHeight="1" thickBot="1">
      <c r="A192" s="1299" t="s">
        <v>377</v>
      </c>
      <c r="B192" s="1300"/>
      <c r="C192" s="1608">
        <f>C185+C187+C189+50+155+C190</f>
        <v>565</v>
      </c>
      <c r="D192" s="1566" t="s">
        <v>426</v>
      </c>
      <c r="E192" s="992"/>
      <c r="F192" s="2652">
        <v>1.2524999999999999</v>
      </c>
      <c r="G192" s="2452"/>
      <c r="H192" s="1533"/>
      <c r="I192" s="1724"/>
      <c r="J192" s="31"/>
      <c r="K192" s="31"/>
      <c r="L192" s="72"/>
      <c r="M192" s="93"/>
      <c r="N192" s="2392" t="s">
        <v>865</v>
      </c>
      <c r="O192" s="1068">
        <f t="shared" ref="O192:T192" si="182">AA203</f>
        <v>124.655</v>
      </c>
      <c r="P192" s="1268">
        <f t="shared" si="182"/>
        <v>99.5</v>
      </c>
      <c r="Q192" s="2394">
        <f t="shared" si="182"/>
        <v>116.53</v>
      </c>
      <c r="R192" s="2395">
        <f t="shared" si="182"/>
        <v>93.9</v>
      </c>
      <c r="S192" s="1068">
        <f t="shared" si="182"/>
        <v>41.691000000000003</v>
      </c>
      <c r="T192" s="1270">
        <f t="shared" si="182"/>
        <v>35.020000000000003</v>
      </c>
      <c r="U192" s="2394">
        <f t="shared" ref="U192:X194" si="183">O192+Q192</f>
        <v>241.185</v>
      </c>
      <c r="V192" s="1112">
        <f t="shared" si="183"/>
        <v>193.4</v>
      </c>
      <c r="W192" s="2394">
        <f t="shared" si="183"/>
        <v>158.221</v>
      </c>
      <c r="X192" s="2395">
        <f t="shared" si="183"/>
        <v>128.92000000000002</v>
      </c>
      <c r="Z192" s="1124" t="s">
        <v>471</v>
      </c>
      <c r="AA192" s="895"/>
      <c r="AB192" s="1595"/>
      <c r="AC192" s="1090"/>
      <c r="AD192" s="1252"/>
      <c r="AE192" s="1091"/>
      <c r="AF192" s="1332"/>
      <c r="AG192" s="1091">
        <f t="shared" si="181"/>
        <v>0</v>
      </c>
      <c r="AH192" s="1255">
        <f t="shared" si="181"/>
        <v>0</v>
      </c>
      <c r="AI192" s="1091">
        <f t="shared" si="181"/>
        <v>0</v>
      </c>
      <c r="AJ192" s="1055">
        <f t="shared" si="181"/>
        <v>0</v>
      </c>
      <c r="AL192" s="1105" t="s">
        <v>132</v>
      </c>
      <c r="AM192" s="1106">
        <f t="shared" si="178"/>
        <v>200</v>
      </c>
      <c r="AN192" s="1107">
        <f t="shared" si="179"/>
        <v>200</v>
      </c>
      <c r="AO192" s="1124" t="s">
        <v>471</v>
      </c>
      <c r="AP192" s="1326">
        <f t="shared" si="169"/>
        <v>0</v>
      </c>
      <c r="AQ192" s="1341">
        <f t="shared" si="170"/>
        <v>0</v>
      </c>
    </row>
    <row r="193" spans="1:43" ht="15.75" customHeight="1" thickBot="1">
      <c r="A193" s="361"/>
      <c r="B193" s="169" t="s">
        <v>123</v>
      </c>
      <c r="C193" s="53"/>
      <c r="D193" s="574" t="s">
        <v>636</v>
      </c>
      <c r="E193" s="1393"/>
      <c r="F193" s="1394"/>
      <c r="G193" s="1870" t="s">
        <v>670</v>
      </c>
      <c r="H193" s="39"/>
      <c r="I193" s="39"/>
      <c r="J193" s="2641" t="s">
        <v>603</v>
      </c>
      <c r="K193" s="39"/>
      <c r="L193" s="49"/>
      <c r="M193" s="93"/>
      <c r="N193" s="2393" t="s">
        <v>866</v>
      </c>
      <c r="O193" s="1068">
        <f t="shared" ref="O193:T193" si="184">AA210</f>
        <v>0</v>
      </c>
      <c r="P193" s="1268">
        <f t="shared" si="184"/>
        <v>0</v>
      </c>
      <c r="Q193" s="1068">
        <f t="shared" si="184"/>
        <v>0</v>
      </c>
      <c r="R193" s="1269">
        <f t="shared" si="184"/>
        <v>0</v>
      </c>
      <c r="S193" s="1068">
        <f t="shared" si="184"/>
        <v>0</v>
      </c>
      <c r="T193" s="1270">
        <f t="shared" si="184"/>
        <v>0</v>
      </c>
      <c r="U193" s="1068">
        <f t="shared" si="183"/>
        <v>0</v>
      </c>
      <c r="V193" s="1112">
        <f t="shared" si="183"/>
        <v>0</v>
      </c>
      <c r="W193" s="1068">
        <f t="shared" si="183"/>
        <v>0</v>
      </c>
      <c r="X193" s="1269">
        <f t="shared" si="183"/>
        <v>0</v>
      </c>
      <c r="Z193" s="1124" t="s">
        <v>63</v>
      </c>
      <c r="AA193" s="1087"/>
      <c r="AB193" s="2252"/>
      <c r="AC193" s="1089"/>
      <c r="AD193" s="1249"/>
      <c r="AE193" s="1090"/>
      <c r="AF193" s="1331"/>
      <c r="AG193" s="1090">
        <f t="shared" si="181"/>
        <v>0</v>
      </c>
      <c r="AH193" s="1253">
        <f t="shared" si="181"/>
        <v>0</v>
      </c>
      <c r="AI193" s="1090">
        <f t="shared" si="181"/>
        <v>0</v>
      </c>
      <c r="AJ193" s="1162">
        <f t="shared" si="181"/>
        <v>0</v>
      </c>
      <c r="AL193" s="453" t="s">
        <v>85</v>
      </c>
      <c r="AM193" s="1106">
        <f t="shared" si="178"/>
        <v>183.49</v>
      </c>
      <c r="AN193" s="1107">
        <f t="shared" si="179"/>
        <v>157.30000000000001</v>
      </c>
      <c r="AO193" s="1124" t="s">
        <v>63</v>
      </c>
      <c r="AP193" s="1326">
        <f t="shared" si="169"/>
        <v>0</v>
      </c>
      <c r="AQ193" s="1341">
        <f t="shared" si="170"/>
        <v>0</v>
      </c>
    </row>
    <row r="194" spans="1:43" ht="13.5" customHeight="1" thickBot="1">
      <c r="A194" s="1826" t="s">
        <v>608</v>
      </c>
      <c r="B194" s="228" t="s">
        <v>607</v>
      </c>
      <c r="C194" s="259">
        <v>60</v>
      </c>
      <c r="D194" s="1359" t="s">
        <v>635</v>
      </c>
      <c r="E194" s="1397"/>
      <c r="F194" s="1398"/>
      <c r="G194" s="1366" t="s">
        <v>100</v>
      </c>
      <c r="H194" s="1384" t="s">
        <v>101</v>
      </c>
      <c r="I194" s="1456" t="s">
        <v>102</v>
      </c>
      <c r="J194" s="1386" t="s">
        <v>100</v>
      </c>
      <c r="K194" s="1367" t="s">
        <v>101</v>
      </c>
      <c r="L194" s="1368" t="s">
        <v>102</v>
      </c>
      <c r="M194" s="93"/>
      <c r="N194" s="1105" t="s">
        <v>70</v>
      </c>
      <c r="O194" s="1069">
        <f t="shared" ref="O194:T194" si="185">AA219</f>
        <v>26.37</v>
      </c>
      <c r="P194" s="1271">
        <f t="shared" si="185"/>
        <v>15.5</v>
      </c>
      <c r="Q194" s="1678">
        <f t="shared" si="185"/>
        <v>120</v>
      </c>
      <c r="R194" s="1162">
        <f t="shared" si="185"/>
        <v>120</v>
      </c>
      <c r="S194" s="1069">
        <f t="shared" si="185"/>
        <v>7.5</v>
      </c>
      <c r="T194" s="1267">
        <f t="shared" si="185"/>
        <v>7</v>
      </c>
      <c r="U194" s="1069">
        <f t="shared" si="183"/>
        <v>146.37</v>
      </c>
      <c r="V194" s="1253">
        <f t="shared" si="183"/>
        <v>135.5</v>
      </c>
      <c r="W194" s="1069">
        <f t="shared" si="183"/>
        <v>127.5</v>
      </c>
      <c r="X194" s="1162">
        <f t="shared" si="183"/>
        <v>127</v>
      </c>
      <c r="Z194" s="1802" t="s">
        <v>568</v>
      </c>
      <c r="AA194" s="895"/>
      <c r="AB194" s="2251"/>
      <c r="AC194" s="1090"/>
      <c r="AD194" s="1252"/>
      <c r="AE194" s="1090"/>
      <c r="AF194" s="1331"/>
      <c r="AG194" s="1090">
        <f t="shared" ref="AG194:AG195" si="186">AA194+AC194</f>
        <v>0</v>
      </c>
      <c r="AH194" s="1253">
        <f t="shared" ref="AH194:AH195" si="187">AB194+AD194</f>
        <v>0</v>
      </c>
      <c r="AI194" s="1090">
        <f t="shared" ref="AI194:AI195" si="188">AC194+AE194</f>
        <v>0</v>
      </c>
      <c r="AJ194" s="1162">
        <f t="shared" ref="AJ194:AJ195" si="189">AD194+AF194</f>
        <v>0</v>
      </c>
      <c r="AL194" s="453" t="s">
        <v>418</v>
      </c>
      <c r="AM194" s="1106">
        <f t="shared" si="178"/>
        <v>0</v>
      </c>
      <c r="AN194" s="1107">
        <f t="shared" si="179"/>
        <v>0</v>
      </c>
      <c r="AO194" s="1802" t="s">
        <v>568</v>
      </c>
      <c r="AP194" s="1326">
        <f t="shared" si="169"/>
        <v>0</v>
      </c>
      <c r="AQ194" s="1341">
        <f t="shared" si="170"/>
        <v>0</v>
      </c>
    </row>
    <row r="195" spans="1:43" ht="15" thickBot="1">
      <c r="A195" s="2472" t="s">
        <v>886</v>
      </c>
      <c r="B195" s="272" t="s">
        <v>636</v>
      </c>
      <c r="C195" s="368">
        <v>250</v>
      </c>
      <c r="D195" s="1485" t="s">
        <v>100</v>
      </c>
      <c r="E195" s="1357" t="s">
        <v>101</v>
      </c>
      <c r="F195" s="1358" t="s">
        <v>102</v>
      </c>
      <c r="G195" s="130" t="s">
        <v>172</v>
      </c>
      <c r="H195" s="988">
        <v>169.2</v>
      </c>
      <c r="I195" s="989">
        <v>126</v>
      </c>
      <c r="J195" s="987" t="s">
        <v>85</v>
      </c>
      <c r="K195" s="988">
        <v>91.42</v>
      </c>
      <c r="L195" s="989">
        <v>77.7</v>
      </c>
      <c r="M195" s="93"/>
      <c r="N195" s="1113" t="s">
        <v>104</v>
      </c>
      <c r="O195" s="1069">
        <f t="shared" ref="O195:T195" si="190">AA223</f>
        <v>15</v>
      </c>
      <c r="P195" s="1059">
        <f t="shared" si="190"/>
        <v>15</v>
      </c>
      <c r="Q195" s="1069">
        <f t="shared" si="190"/>
        <v>0</v>
      </c>
      <c r="R195" s="1253">
        <f t="shared" si="190"/>
        <v>0</v>
      </c>
      <c r="S195" s="1069">
        <f t="shared" si="190"/>
        <v>0</v>
      </c>
      <c r="T195" s="1267">
        <f t="shared" si="190"/>
        <v>0</v>
      </c>
      <c r="U195" s="1066">
        <f t="shared" ref="U195:U216" si="191">O195+Q195</f>
        <v>15</v>
      </c>
      <c r="V195" s="1253">
        <f t="shared" ref="V195:V220" si="192">P195+R195</f>
        <v>15</v>
      </c>
      <c r="W195" s="1066">
        <f t="shared" ref="W195:W220" si="193">Q195+S195</f>
        <v>0</v>
      </c>
      <c r="X195" s="1162">
        <f t="shared" ref="X195:X220" si="194">R195+T195</f>
        <v>0</v>
      </c>
      <c r="Z195" s="1123" t="s">
        <v>569</v>
      </c>
      <c r="AA195" s="895"/>
      <c r="AB195" s="1594"/>
      <c r="AC195" s="1090">
        <f>K202</f>
        <v>1.2</v>
      </c>
      <c r="AD195" s="1252">
        <f>L202</f>
        <v>1</v>
      </c>
      <c r="AE195" s="1090"/>
      <c r="AF195" s="1331"/>
      <c r="AG195" s="1090">
        <f t="shared" si="186"/>
        <v>1.2</v>
      </c>
      <c r="AH195" s="1253">
        <f t="shared" si="187"/>
        <v>1</v>
      </c>
      <c r="AI195" s="1090">
        <f t="shared" si="188"/>
        <v>1.2</v>
      </c>
      <c r="AJ195" s="1162">
        <f t="shared" si="189"/>
        <v>1</v>
      </c>
      <c r="AL195" s="1105" t="s">
        <v>121</v>
      </c>
      <c r="AM195" s="1106">
        <f t="shared" si="178"/>
        <v>128.78200000000001</v>
      </c>
      <c r="AN195" s="1107">
        <f t="shared" si="179"/>
        <v>89.43</v>
      </c>
      <c r="AO195" s="1123" t="s">
        <v>569</v>
      </c>
      <c r="AP195" s="1326">
        <f t="shared" si="169"/>
        <v>1.2</v>
      </c>
      <c r="AQ195" s="1341">
        <f t="shared" si="170"/>
        <v>1</v>
      </c>
    </row>
    <row r="196" spans="1:43" ht="15" customHeight="1">
      <c r="A196" s="174"/>
      <c r="B196" s="173" t="s">
        <v>635</v>
      </c>
      <c r="C196" s="14"/>
      <c r="D196" s="987" t="s">
        <v>45</v>
      </c>
      <c r="E196" s="988">
        <v>12.05</v>
      </c>
      <c r="F196" s="1416">
        <v>9</v>
      </c>
      <c r="G196" s="242" t="s">
        <v>80</v>
      </c>
      <c r="H196" s="241">
        <v>54</v>
      </c>
      <c r="I196" s="990">
        <v>52.2</v>
      </c>
      <c r="J196" s="242" t="s">
        <v>80</v>
      </c>
      <c r="K196" s="241">
        <v>13</v>
      </c>
      <c r="L196" s="990">
        <v>13</v>
      </c>
      <c r="M196" s="93"/>
      <c r="N196" s="334" t="s">
        <v>885</v>
      </c>
      <c r="O196" s="1066"/>
      <c r="P196" s="1059"/>
      <c r="Q196" s="1066">
        <f>C199</f>
        <v>200</v>
      </c>
      <c r="R196" s="1162">
        <f>C199</f>
        <v>200</v>
      </c>
      <c r="S196" s="1066"/>
      <c r="T196" s="1267"/>
      <c r="U196" s="1066">
        <f t="shared" si="191"/>
        <v>200</v>
      </c>
      <c r="V196" s="1253">
        <f t="shared" si="192"/>
        <v>200</v>
      </c>
      <c r="W196" s="1066">
        <f t="shared" si="193"/>
        <v>200</v>
      </c>
      <c r="X196" s="1162">
        <f t="shared" si="194"/>
        <v>200</v>
      </c>
      <c r="Z196" s="1124" t="s">
        <v>125</v>
      </c>
      <c r="AA196" s="895">
        <f>H187</f>
        <v>48.125</v>
      </c>
      <c r="AB196" s="1594">
        <f>I187</f>
        <v>38.5</v>
      </c>
      <c r="AC196" s="1090"/>
      <c r="AD196" s="1252"/>
      <c r="AE196" s="1090"/>
      <c r="AF196" s="1331"/>
      <c r="AG196" s="1090">
        <f t="shared" ref="AG196:AJ203" si="195">AA196+AC196</f>
        <v>48.125</v>
      </c>
      <c r="AH196" s="1253">
        <f t="shared" si="195"/>
        <v>38.5</v>
      </c>
      <c r="AI196" s="1090">
        <f t="shared" si="195"/>
        <v>0</v>
      </c>
      <c r="AJ196" s="1162">
        <f t="shared" si="195"/>
        <v>0</v>
      </c>
      <c r="AL196" s="1105" t="s">
        <v>65</v>
      </c>
      <c r="AM196" s="1106">
        <f t="shared" si="178"/>
        <v>0</v>
      </c>
      <c r="AN196" s="1107">
        <f t="shared" si="179"/>
        <v>0</v>
      </c>
      <c r="AO196" s="1124" t="s">
        <v>125</v>
      </c>
      <c r="AP196" s="1326">
        <f t="shared" si="169"/>
        <v>48.125</v>
      </c>
      <c r="AQ196" s="1341">
        <f t="shared" si="170"/>
        <v>38.5</v>
      </c>
    </row>
    <row r="197" spans="1:43" ht="12.75" customHeight="1">
      <c r="A197" s="240" t="s">
        <v>606</v>
      </c>
      <c r="B197" s="2509" t="s">
        <v>603</v>
      </c>
      <c r="C197" s="1480">
        <v>100</v>
      </c>
      <c r="D197" s="242" t="s">
        <v>94</v>
      </c>
      <c r="E197" s="241">
        <v>12.5</v>
      </c>
      <c r="F197" s="1380">
        <v>10</v>
      </c>
      <c r="G197" s="1376" t="s">
        <v>82</v>
      </c>
      <c r="H197" s="241">
        <v>7.2</v>
      </c>
      <c r="I197" s="1380">
        <v>7.2</v>
      </c>
      <c r="J197" s="242" t="s">
        <v>78</v>
      </c>
      <c r="K197" s="241">
        <v>12</v>
      </c>
      <c r="L197" s="990">
        <v>12</v>
      </c>
      <c r="M197" s="93"/>
      <c r="N197" s="453" t="s">
        <v>404</v>
      </c>
      <c r="O197" s="1066">
        <f t="shared" ref="O197:T197" si="196">AA226</f>
        <v>92.07</v>
      </c>
      <c r="P197" s="1059">
        <f t="shared" si="196"/>
        <v>79.599999999999994</v>
      </c>
      <c r="Q197" s="1066">
        <f t="shared" si="196"/>
        <v>91.42</v>
      </c>
      <c r="R197" s="1162">
        <f t="shared" si="196"/>
        <v>77.7</v>
      </c>
      <c r="S197" s="1066">
        <f t="shared" si="196"/>
        <v>0</v>
      </c>
      <c r="T197" s="1267">
        <f t="shared" si="196"/>
        <v>0</v>
      </c>
      <c r="U197" s="1066">
        <f t="shared" si="191"/>
        <v>183.49</v>
      </c>
      <c r="V197" s="1253">
        <f t="shared" si="192"/>
        <v>157.30000000000001</v>
      </c>
      <c r="W197" s="1066">
        <f t="shared" si="193"/>
        <v>91.42</v>
      </c>
      <c r="X197" s="1162">
        <f t="shared" si="194"/>
        <v>77.7</v>
      </c>
      <c r="Z197" s="1124" t="s">
        <v>87</v>
      </c>
      <c r="AA197" s="895">
        <f>E188</f>
        <v>10</v>
      </c>
      <c r="AB197" s="1597">
        <f>F188</f>
        <v>8</v>
      </c>
      <c r="AC197" s="1090">
        <f>E199+K200</f>
        <v>21</v>
      </c>
      <c r="AD197" s="1252">
        <f>F199+L200</f>
        <v>17.5</v>
      </c>
      <c r="AE197" s="1090">
        <f>E215</f>
        <v>41.691000000000003</v>
      </c>
      <c r="AF197" s="1331">
        <f>F215</f>
        <v>35.020000000000003</v>
      </c>
      <c r="AG197" s="1090">
        <f t="shared" si="195"/>
        <v>31</v>
      </c>
      <c r="AH197" s="1253">
        <f t="shared" si="195"/>
        <v>25.5</v>
      </c>
      <c r="AI197" s="1090">
        <f t="shared" si="195"/>
        <v>62.691000000000003</v>
      </c>
      <c r="AJ197" s="1162">
        <f t="shared" si="195"/>
        <v>52.52</v>
      </c>
      <c r="AL197" s="1105" t="s">
        <v>60</v>
      </c>
      <c r="AM197" s="1106">
        <f t="shared" si="178"/>
        <v>100.81</v>
      </c>
      <c r="AN197" s="1107">
        <f t="shared" si="179"/>
        <v>99.01</v>
      </c>
      <c r="AO197" s="1124" t="s">
        <v>87</v>
      </c>
      <c r="AP197" s="1326">
        <f t="shared" si="169"/>
        <v>72.691000000000003</v>
      </c>
      <c r="AQ197" s="1341">
        <f t="shared" si="170"/>
        <v>60.52</v>
      </c>
    </row>
    <row r="198" spans="1:43" ht="15" customHeight="1">
      <c r="A198" s="238" t="s">
        <v>671</v>
      </c>
      <c r="B198" s="2474" t="s">
        <v>670</v>
      </c>
      <c r="C198" s="273">
        <v>180</v>
      </c>
      <c r="D198" s="2723" t="s">
        <v>979</v>
      </c>
      <c r="E198" s="9"/>
      <c r="F198" s="70"/>
      <c r="G198" s="1418" t="s">
        <v>54</v>
      </c>
      <c r="H198" s="995">
        <v>0.25</v>
      </c>
      <c r="I198" s="1372">
        <v>0.25</v>
      </c>
      <c r="J198" s="242" t="s">
        <v>173</v>
      </c>
      <c r="K198" s="241" t="s">
        <v>947</v>
      </c>
      <c r="L198" s="1380">
        <v>6.3</v>
      </c>
      <c r="M198" s="1297"/>
      <c r="N198" s="1105" t="s">
        <v>405</v>
      </c>
      <c r="O198" s="1066">
        <f t="shared" ref="O198:T198" si="197">AA230</f>
        <v>0</v>
      </c>
      <c r="P198" s="1271">
        <f t="shared" si="197"/>
        <v>0</v>
      </c>
      <c r="Q198" s="1066">
        <f t="shared" si="197"/>
        <v>0</v>
      </c>
      <c r="R198" s="1253">
        <f t="shared" si="197"/>
        <v>0</v>
      </c>
      <c r="S198" s="1066">
        <f t="shared" si="197"/>
        <v>0</v>
      </c>
      <c r="T198" s="1272">
        <f t="shared" si="197"/>
        <v>0</v>
      </c>
      <c r="U198" s="1066">
        <f t="shared" si="191"/>
        <v>0</v>
      </c>
      <c r="V198" s="1253">
        <f t="shared" si="192"/>
        <v>0</v>
      </c>
      <c r="W198" s="1066">
        <f t="shared" si="193"/>
        <v>0</v>
      </c>
      <c r="X198" s="1162">
        <f t="shared" si="194"/>
        <v>0</v>
      </c>
      <c r="Z198" s="1124" t="s">
        <v>68</v>
      </c>
      <c r="AA198" s="895">
        <f>E189+H186</f>
        <v>51.41</v>
      </c>
      <c r="AB198" s="1597">
        <f>F189+I186</f>
        <v>41.1</v>
      </c>
      <c r="AC198" s="1090">
        <f>E197+H203</f>
        <v>94.33</v>
      </c>
      <c r="AD198" s="1252">
        <f>F197+I203</f>
        <v>75.400000000000006</v>
      </c>
      <c r="AE198" s="1090"/>
      <c r="AF198" s="1331"/>
      <c r="AG198" s="1090">
        <f t="shared" si="195"/>
        <v>145.74</v>
      </c>
      <c r="AH198" s="1253">
        <f t="shared" si="195"/>
        <v>116.5</v>
      </c>
      <c r="AI198" s="1090">
        <f t="shared" si="195"/>
        <v>94.33</v>
      </c>
      <c r="AJ198" s="1162">
        <f t="shared" si="195"/>
        <v>75.400000000000006</v>
      </c>
      <c r="AL198" s="1105" t="s">
        <v>139</v>
      </c>
      <c r="AM198" s="1106">
        <f t="shared" si="178"/>
        <v>0</v>
      </c>
      <c r="AN198" s="1114">
        <f t="shared" si="179"/>
        <v>0</v>
      </c>
      <c r="AO198" s="1124" t="s">
        <v>68</v>
      </c>
      <c r="AP198" s="1326">
        <f t="shared" si="169"/>
        <v>145.74</v>
      </c>
      <c r="AQ198" s="1341">
        <f t="shared" si="170"/>
        <v>116.5</v>
      </c>
    </row>
    <row r="199" spans="1:43" ht="15" customHeight="1">
      <c r="A199" s="240" t="s">
        <v>544</v>
      </c>
      <c r="B199" s="247" t="s">
        <v>122</v>
      </c>
      <c r="C199" s="1420">
        <v>200</v>
      </c>
      <c r="D199" s="242" t="s">
        <v>587</v>
      </c>
      <c r="E199" s="995">
        <v>12</v>
      </c>
      <c r="F199" s="1372">
        <v>10</v>
      </c>
      <c r="G199" s="60"/>
      <c r="H199" s="9"/>
      <c r="I199" s="70"/>
      <c r="J199" s="1376" t="s">
        <v>604</v>
      </c>
      <c r="K199" s="992">
        <v>10</v>
      </c>
      <c r="L199" s="993">
        <v>10</v>
      </c>
      <c r="M199" s="93"/>
      <c r="N199" s="1105" t="s">
        <v>121</v>
      </c>
      <c r="O199" s="1066"/>
      <c r="P199" s="1059"/>
      <c r="Q199" s="1066"/>
      <c r="R199" s="1162"/>
      <c r="S199" s="1066">
        <f>E214</f>
        <v>128.78200000000001</v>
      </c>
      <c r="T199" s="1267">
        <f>F214</f>
        <v>89.43</v>
      </c>
      <c r="U199" s="1066">
        <f t="shared" si="191"/>
        <v>0</v>
      </c>
      <c r="V199" s="1253">
        <f t="shared" si="192"/>
        <v>0</v>
      </c>
      <c r="W199" s="1066">
        <f t="shared" si="193"/>
        <v>128.78200000000001</v>
      </c>
      <c r="X199" s="1162">
        <f t="shared" si="194"/>
        <v>89.43</v>
      </c>
      <c r="Z199" s="1124" t="s">
        <v>74</v>
      </c>
      <c r="AA199" s="895">
        <f>H185</f>
        <v>15.12</v>
      </c>
      <c r="AB199" s="1594">
        <f>I185</f>
        <v>11.9</v>
      </c>
      <c r="AC199" s="1090"/>
      <c r="AD199" s="1252"/>
      <c r="AE199" s="1090"/>
      <c r="AF199" s="1331"/>
      <c r="AG199" s="1090">
        <f t="shared" si="195"/>
        <v>15.12</v>
      </c>
      <c r="AH199" s="1253">
        <f t="shared" si="195"/>
        <v>11.9</v>
      </c>
      <c r="AI199" s="1090">
        <f t="shared" si="195"/>
        <v>0</v>
      </c>
      <c r="AJ199" s="1162">
        <f t="shared" si="195"/>
        <v>0</v>
      </c>
      <c r="AL199" s="1105" t="s">
        <v>64</v>
      </c>
      <c r="AM199" s="1106">
        <f t="shared" si="178"/>
        <v>0</v>
      </c>
      <c r="AN199" s="1114">
        <f t="shared" si="179"/>
        <v>0</v>
      </c>
      <c r="AO199" s="1124" t="s">
        <v>74</v>
      </c>
      <c r="AP199" s="1326">
        <f t="shared" si="169"/>
        <v>15.12</v>
      </c>
      <c r="AQ199" s="1341">
        <f t="shared" si="170"/>
        <v>11.9</v>
      </c>
    </row>
    <row r="200" spans="1:43" ht="16.5" customHeight="1" thickBot="1">
      <c r="A200" s="1464" t="s">
        <v>9</v>
      </c>
      <c r="B200" s="247" t="s">
        <v>10</v>
      </c>
      <c r="C200" s="1420">
        <v>60</v>
      </c>
      <c r="D200" s="2723" t="s">
        <v>970</v>
      </c>
      <c r="E200" s="9"/>
      <c r="F200" s="70"/>
      <c r="G200" s="60"/>
      <c r="H200" s="9"/>
      <c r="I200" s="70"/>
      <c r="J200" s="242" t="s">
        <v>605</v>
      </c>
      <c r="K200" s="241">
        <v>9</v>
      </c>
      <c r="L200" s="1380">
        <v>7.5</v>
      </c>
      <c r="M200" s="93"/>
      <c r="N200" s="1105" t="s">
        <v>65</v>
      </c>
      <c r="O200" s="1066"/>
      <c r="P200" s="1059"/>
      <c r="Q200" s="1066"/>
      <c r="R200" s="1162"/>
      <c r="S200" s="1066"/>
      <c r="T200" s="1267"/>
      <c r="U200" s="1066">
        <f t="shared" si="191"/>
        <v>0</v>
      </c>
      <c r="V200" s="1253">
        <f t="shared" si="192"/>
        <v>0</v>
      </c>
      <c r="W200" s="1066">
        <f t="shared" si="193"/>
        <v>0</v>
      </c>
      <c r="X200" s="1162">
        <f t="shared" si="194"/>
        <v>0</v>
      </c>
      <c r="Z200" s="1124" t="s">
        <v>129</v>
      </c>
      <c r="AA200" s="895"/>
      <c r="AB200" s="1598"/>
      <c r="AC200" s="1090"/>
      <c r="AD200" s="1252"/>
      <c r="AE200" s="1090"/>
      <c r="AF200" s="1331"/>
      <c r="AG200" s="1090">
        <f t="shared" si="195"/>
        <v>0</v>
      </c>
      <c r="AH200" s="1253">
        <f t="shared" si="195"/>
        <v>0</v>
      </c>
      <c r="AI200" s="1090">
        <f t="shared" si="195"/>
        <v>0</v>
      </c>
      <c r="AJ200" s="1162">
        <f t="shared" si="195"/>
        <v>0</v>
      </c>
      <c r="AL200" s="1105" t="s">
        <v>47</v>
      </c>
      <c r="AM200" s="1106">
        <f t="shared" si="178"/>
        <v>0</v>
      </c>
      <c r="AN200" s="1114">
        <f t="shared" si="179"/>
        <v>0</v>
      </c>
      <c r="AO200" s="1124" t="s">
        <v>129</v>
      </c>
      <c r="AP200" s="1326">
        <f t="shared" si="169"/>
        <v>0</v>
      </c>
      <c r="AQ200" s="1341">
        <f t="shared" si="170"/>
        <v>0</v>
      </c>
    </row>
    <row r="201" spans="1:43" ht="14.25" customHeight="1" thickBot="1">
      <c r="A201" s="264" t="s">
        <v>9</v>
      </c>
      <c r="B201" s="247" t="s">
        <v>406</v>
      </c>
      <c r="C201" s="1420">
        <v>40</v>
      </c>
      <c r="D201" s="1421" t="s">
        <v>82</v>
      </c>
      <c r="E201" s="241">
        <v>2.5</v>
      </c>
      <c r="F201" s="1380">
        <v>2.5</v>
      </c>
      <c r="G201" s="1822" t="s">
        <v>607</v>
      </c>
      <c r="H201" s="1409"/>
      <c r="I201" s="1823"/>
      <c r="J201" s="1418" t="s">
        <v>89</v>
      </c>
      <c r="K201" s="1406">
        <v>2</v>
      </c>
      <c r="L201" s="996">
        <v>2</v>
      </c>
      <c r="M201" s="93"/>
      <c r="N201" s="1105" t="s">
        <v>60</v>
      </c>
      <c r="O201" s="1066"/>
      <c r="P201" s="1273"/>
      <c r="Q201" s="1069">
        <f>E209+H196+K196</f>
        <v>100.81</v>
      </c>
      <c r="R201" s="1911">
        <f>L196+I196+F209</f>
        <v>99.01</v>
      </c>
      <c r="S201" s="1066"/>
      <c r="T201" s="1275"/>
      <c r="U201" s="1066">
        <f t="shared" si="191"/>
        <v>100.81</v>
      </c>
      <c r="V201" s="1253">
        <f t="shared" si="192"/>
        <v>99.01</v>
      </c>
      <c r="W201" s="1066">
        <f t="shared" si="193"/>
        <v>100.81</v>
      </c>
      <c r="X201" s="1162">
        <f t="shared" si="194"/>
        <v>99.01</v>
      </c>
      <c r="Z201" s="1124" t="s">
        <v>130</v>
      </c>
      <c r="AA201" s="895"/>
      <c r="AB201" s="1339"/>
      <c r="AC201" s="1090"/>
      <c r="AD201" s="1252"/>
      <c r="AE201" s="1090"/>
      <c r="AF201" s="1331"/>
      <c r="AG201" s="1090">
        <f t="shared" si="195"/>
        <v>0</v>
      </c>
      <c r="AH201" s="1253">
        <f t="shared" si="195"/>
        <v>0</v>
      </c>
      <c r="AI201" s="1090">
        <f t="shared" si="195"/>
        <v>0</v>
      </c>
      <c r="AJ201" s="1162">
        <f t="shared" si="195"/>
        <v>0</v>
      </c>
      <c r="AL201" s="1105" t="s">
        <v>67</v>
      </c>
      <c r="AM201" s="1106">
        <f t="shared" si="178"/>
        <v>0</v>
      </c>
      <c r="AN201" s="1114">
        <f t="shared" si="179"/>
        <v>0</v>
      </c>
      <c r="AO201" s="1124" t="s">
        <v>127</v>
      </c>
      <c r="AP201" s="1326">
        <f t="shared" si="169"/>
        <v>0</v>
      </c>
      <c r="AQ201" s="1341">
        <f t="shared" si="170"/>
        <v>0</v>
      </c>
    </row>
    <row r="202" spans="1:43" ht="15" customHeight="1" thickBot="1">
      <c r="A202" s="1898" t="s">
        <v>700</v>
      </c>
      <c r="B202" s="233" t="s">
        <v>464</v>
      </c>
      <c r="C202" s="1420">
        <v>120</v>
      </c>
      <c r="D202" s="1421" t="s">
        <v>83</v>
      </c>
      <c r="E202" s="1406">
        <v>1</v>
      </c>
      <c r="F202" s="996">
        <v>1</v>
      </c>
      <c r="G202" s="1366" t="s">
        <v>100</v>
      </c>
      <c r="H202" s="1384" t="s">
        <v>101</v>
      </c>
      <c r="I202" s="1385" t="s">
        <v>102</v>
      </c>
      <c r="J202" s="1387" t="s">
        <v>563</v>
      </c>
      <c r="K202" s="802">
        <v>1.2</v>
      </c>
      <c r="L202" s="1389">
        <v>1</v>
      </c>
      <c r="M202" s="93"/>
      <c r="N202" s="1105" t="s">
        <v>139</v>
      </c>
      <c r="O202" s="1066"/>
      <c r="P202" s="1059"/>
      <c r="Q202" s="1066"/>
      <c r="R202" s="1162"/>
      <c r="S202" s="1066"/>
      <c r="T202" s="1267"/>
      <c r="U202" s="1066">
        <f t="shared" si="191"/>
        <v>0</v>
      </c>
      <c r="V202" s="1253">
        <f t="shared" si="192"/>
        <v>0</v>
      </c>
      <c r="W202" s="1066">
        <f t="shared" si="193"/>
        <v>0</v>
      </c>
      <c r="X202" s="1162">
        <f t="shared" si="194"/>
        <v>0</v>
      </c>
      <c r="Z202" s="1123" t="s">
        <v>96</v>
      </c>
      <c r="AA202" s="1088"/>
      <c r="AB202" s="1340"/>
      <c r="AC202" s="1091"/>
      <c r="AD202" s="1254"/>
      <c r="AE202" s="1091"/>
      <c r="AF202" s="1332"/>
      <c r="AG202" s="1091">
        <f t="shared" si="195"/>
        <v>0</v>
      </c>
      <c r="AH202" s="1255">
        <f t="shared" si="195"/>
        <v>0</v>
      </c>
      <c r="AI202" s="1091">
        <f t="shared" si="195"/>
        <v>0</v>
      </c>
      <c r="AJ202" s="1055">
        <f t="shared" si="195"/>
        <v>0</v>
      </c>
      <c r="AL202" s="1105" t="s">
        <v>82</v>
      </c>
      <c r="AM202" s="1106">
        <f t="shared" si="178"/>
        <v>15.15</v>
      </c>
      <c r="AN202" s="1114">
        <f t="shared" si="179"/>
        <v>15.149999999999999</v>
      </c>
      <c r="AO202" s="1327" t="s">
        <v>158</v>
      </c>
      <c r="AP202" s="1326">
        <f t="shared" si="169"/>
        <v>0</v>
      </c>
      <c r="AQ202" s="1341">
        <f t="shared" si="170"/>
        <v>0</v>
      </c>
    </row>
    <row r="203" spans="1:43" ht="18" customHeight="1" thickBot="1">
      <c r="A203" s="1825"/>
      <c r="B203" s="1827"/>
      <c r="C203" s="13"/>
      <c r="D203" s="1421" t="s">
        <v>162</v>
      </c>
      <c r="E203" s="1406">
        <v>0.01</v>
      </c>
      <c r="F203" s="996">
        <v>0.01</v>
      </c>
      <c r="G203" s="1824" t="s">
        <v>68</v>
      </c>
      <c r="H203" s="1490">
        <v>81.83</v>
      </c>
      <c r="I203" s="1537">
        <v>65.400000000000006</v>
      </c>
      <c r="J203" s="242" t="s">
        <v>565</v>
      </c>
      <c r="K203" s="1406">
        <v>0.4</v>
      </c>
      <c r="L203" s="996">
        <v>0.4</v>
      </c>
      <c r="M203" s="93"/>
      <c r="N203" s="1105" t="s">
        <v>64</v>
      </c>
      <c r="O203" s="1066"/>
      <c r="P203" s="1059"/>
      <c r="Q203" s="1066"/>
      <c r="R203" s="1162"/>
      <c r="S203" s="1066"/>
      <c r="T203" s="1267"/>
      <c r="U203" s="1066">
        <f t="shared" si="191"/>
        <v>0</v>
      </c>
      <c r="V203" s="1253">
        <f t="shared" si="192"/>
        <v>0</v>
      </c>
      <c r="W203" s="1066">
        <f t="shared" si="193"/>
        <v>0</v>
      </c>
      <c r="X203" s="1162">
        <f t="shared" si="194"/>
        <v>0</v>
      </c>
      <c r="Z203" s="2307" t="s">
        <v>854</v>
      </c>
      <c r="AA203" s="2308">
        <f t="shared" ref="AA203:AF203" si="198">SUM(AA190:AA202)</f>
        <v>124.655</v>
      </c>
      <c r="AB203" s="2319">
        <f t="shared" si="198"/>
        <v>99.5</v>
      </c>
      <c r="AC203" s="2320">
        <f t="shared" si="198"/>
        <v>116.53</v>
      </c>
      <c r="AD203" s="2321">
        <f t="shared" si="198"/>
        <v>93.9</v>
      </c>
      <c r="AE203" s="2322">
        <f t="shared" si="198"/>
        <v>41.691000000000003</v>
      </c>
      <c r="AF203" s="2309">
        <f t="shared" si="198"/>
        <v>35.020000000000003</v>
      </c>
      <c r="AG203" s="1908">
        <f t="shared" si="195"/>
        <v>241.185</v>
      </c>
      <c r="AH203" s="1253">
        <f t="shared" si="195"/>
        <v>193.4</v>
      </c>
      <c r="AI203" s="1908">
        <f t="shared" si="195"/>
        <v>158.221</v>
      </c>
      <c r="AJ203" s="1276">
        <f t="shared" si="195"/>
        <v>128.92000000000002</v>
      </c>
      <c r="AL203" s="1105" t="s">
        <v>89</v>
      </c>
      <c r="AM203" s="1106">
        <f t="shared" si="178"/>
        <v>15.6</v>
      </c>
      <c r="AN203" s="1114">
        <f t="shared" si="179"/>
        <v>15.6</v>
      </c>
      <c r="AO203" s="2307" t="s">
        <v>854</v>
      </c>
      <c r="AP203" s="2270">
        <f t="shared" si="169"/>
        <v>282.87599999999998</v>
      </c>
      <c r="AQ203" s="1341">
        <f t="shared" si="170"/>
        <v>228.42000000000002</v>
      </c>
    </row>
    <row r="204" spans="1:43" ht="16.5" customHeight="1" thickBot="1">
      <c r="A204" s="367"/>
      <c r="B204" s="572"/>
      <c r="C204" s="97"/>
      <c r="D204" s="1523" t="s">
        <v>554</v>
      </c>
      <c r="E204" s="1390">
        <v>187.5</v>
      </c>
      <c r="F204" s="1534">
        <v>187.5</v>
      </c>
      <c r="G204" s="1376" t="s">
        <v>82</v>
      </c>
      <c r="H204" s="995">
        <v>3</v>
      </c>
      <c r="I204" s="1417">
        <v>3</v>
      </c>
      <c r="J204" s="60"/>
      <c r="K204" s="9"/>
      <c r="L204" s="70"/>
      <c r="M204" s="93"/>
      <c r="N204" s="1105" t="s">
        <v>425</v>
      </c>
      <c r="O204" s="1066"/>
      <c r="P204" s="1059"/>
      <c r="Q204" s="1066"/>
      <c r="R204" s="1162"/>
      <c r="S204" s="1066"/>
      <c r="T204" s="1267"/>
      <c r="U204" s="1066">
        <f t="shared" si="191"/>
        <v>0</v>
      </c>
      <c r="V204" s="1253">
        <f t="shared" si="192"/>
        <v>0</v>
      </c>
      <c r="W204" s="1066">
        <f t="shared" si="193"/>
        <v>0</v>
      </c>
      <c r="X204" s="1162">
        <f t="shared" si="194"/>
        <v>0</v>
      </c>
      <c r="Z204" s="2272" t="s">
        <v>966</v>
      </c>
      <c r="AA204" s="2268"/>
      <c r="AB204" s="2273"/>
      <c r="AC204" s="2274"/>
      <c r="AD204" s="2275"/>
      <c r="AE204" s="2274"/>
      <c r="AF204" s="2276"/>
      <c r="AL204" s="1105" t="s">
        <v>131</v>
      </c>
      <c r="AM204" s="1106">
        <f t="shared" si="178"/>
        <v>0.54774999999999996</v>
      </c>
      <c r="AN204" s="1114">
        <f t="shared" si="179"/>
        <v>21.91</v>
      </c>
      <c r="AO204" s="2272" t="s">
        <v>853</v>
      </c>
    </row>
    <row r="205" spans="1:43" ht="13.5" customHeight="1" thickBot="1">
      <c r="A205" s="367"/>
      <c r="B205" s="572"/>
      <c r="C205" s="13"/>
      <c r="D205" s="2742" t="s">
        <v>942</v>
      </c>
      <c r="E205" s="798"/>
      <c r="F205" s="2162"/>
      <c r="G205" s="1462" t="s">
        <v>554</v>
      </c>
      <c r="H205" s="241">
        <v>120</v>
      </c>
      <c r="I205" s="1417"/>
      <c r="J205" s="60"/>
      <c r="K205" s="9"/>
      <c r="L205" s="70"/>
      <c r="M205" s="93"/>
      <c r="N205" s="1105" t="s">
        <v>67</v>
      </c>
      <c r="O205" s="1066"/>
      <c r="P205" s="1273"/>
      <c r="Q205" s="1066"/>
      <c r="R205" s="1162"/>
      <c r="S205" s="1066"/>
      <c r="T205" s="1267"/>
      <c r="U205" s="1066">
        <f t="shared" si="191"/>
        <v>0</v>
      </c>
      <c r="V205" s="1253">
        <f t="shared" si="192"/>
        <v>0</v>
      </c>
      <c r="W205" s="1066">
        <f t="shared" si="193"/>
        <v>0</v>
      </c>
      <c r="X205" s="1162">
        <f t="shared" si="194"/>
        <v>0</v>
      </c>
      <c r="Z205" s="1124"/>
      <c r="AA205" s="895"/>
      <c r="AB205" s="1335"/>
      <c r="AC205" s="1090"/>
      <c r="AD205" s="1252"/>
      <c r="AE205" s="1090"/>
      <c r="AF205" s="1331"/>
      <c r="AG205" s="1090">
        <f t="shared" ref="AG205:AJ210" si="199">AA205+AC205</f>
        <v>0</v>
      </c>
      <c r="AH205" s="1253">
        <f t="shared" si="199"/>
        <v>0</v>
      </c>
      <c r="AI205" s="1090">
        <f t="shared" si="199"/>
        <v>0</v>
      </c>
      <c r="AJ205" s="1162">
        <f t="shared" si="199"/>
        <v>0</v>
      </c>
      <c r="AL205" s="1105" t="s">
        <v>50</v>
      </c>
      <c r="AM205" s="1106">
        <f t="shared" si="178"/>
        <v>17</v>
      </c>
      <c r="AN205" s="1114">
        <f t="shared" si="179"/>
        <v>17</v>
      </c>
      <c r="AO205" s="1124" t="s">
        <v>130</v>
      </c>
      <c r="AP205" s="1326">
        <f t="shared" ref="AP205:AQ211" si="200">AA205+AC205+AE205</f>
        <v>0</v>
      </c>
      <c r="AQ205" s="1341">
        <f t="shared" si="200"/>
        <v>0</v>
      </c>
    </row>
    <row r="206" spans="1:43" ht="15" customHeight="1" thickBot="1">
      <c r="A206" s="367"/>
      <c r="B206" s="572"/>
      <c r="C206" s="13"/>
      <c r="D206" s="242" t="s">
        <v>79</v>
      </c>
      <c r="E206" s="995">
        <v>21.56</v>
      </c>
      <c r="F206" s="1372">
        <v>21.56</v>
      </c>
      <c r="G206" s="60"/>
      <c r="H206" s="9"/>
      <c r="I206" s="70"/>
      <c r="J206" s="1488" t="s">
        <v>464</v>
      </c>
      <c r="K206" s="39"/>
      <c r="L206" s="49"/>
      <c r="M206" s="93"/>
      <c r="N206" s="1105" t="s">
        <v>82</v>
      </c>
      <c r="O206" s="1066"/>
      <c r="P206" s="1271"/>
      <c r="Q206" s="1066">
        <f>E201+H204+E207+H197</f>
        <v>15.15</v>
      </c>
      <c r="R206" s="1253">
        <f>I197+I204+F207+F201</f>
        <v>15.149999999999999</v>
      </c>
      <c r="S206" s="1066"/>
      <c r="T206" s="1272"/>
      <c r="U206" s="1066">
        <f t="shared" si="191"/>
        <v>15.15</v>
      </c>
      <c r="V206" s="1253">
        <f t="shared" si="192"/>
        <v>15.149999999999999</v>
      </c>
      <c r="W206" s="1066">
        <f t="shared" si="193"/>
        <v>15.15</v>
      </c>
      <c r="X206" s="1162">
        <f t="shared" si="194"/>
        <v>15.149999999999999</v>
      </c>
      <c r="Z206" s="1124" t="s">
        <v>128</v>
      </c>
      <c r="AA206" s="895"/>
      <c r="AB206" s="1335"/>
      <c r="AC206" s="1090"/>
      <c r="AD206" s="1252"/>
      <c r="AE206" s="1090"/>
      <c r="AF206" s="1331"/>
      <c r="AG206" s="1090">
        <f t="shared" si="199"/>
        <v>0</v>
      </c>
      <c r="AH206" s="1253">
        <f t="shared" si="199"/>
        <v>0</v>
      </c>
      <c r="AI206" s="1090">
        <f t="shared" si="199"/>
        <v>0</v>
      </c>
      <c r="AJ206" s="1162">
        <f t="shared" si="199"/>
        <v>0</v>
      </c>
      <c r="AL206" s="1105" t="s">
        <v>140</v>
      </c>
      <c r="AM206" s="1106">
        <f t="shared" si="178"/>
        <v>20</v>
      </c>
      <c r="AN206" s="1114">
        <f t="shared" si="179"/>
        <v>20</v>
      </c>
      <c r="AO206" s="1124" t="s">
        <v>128</v>
      </c>
      <c r="AP206" s="1326">
        <f t="shared" si="200"/>
        <v>0</v>
      </c>
      <c r="AQ206" s="1341">
        <f t="shared" si="200"/>
        <v>0</v>
      </c>
    </row>
    <row r="207" spans="1:43" ht="15" customHeight="1" thickBot="1">
      <c r="A207" s="367"/>
      <c r="B207" s="572"/>
      <c r="C207" s="97"/>
      <c r="D207" s="242" t="s">
        <v>82</v>
      </c>
      <c r="E207" s="241">
        <v>2.4500000000000002</v>
      </c>
      <c r="F207" s="1380">
        <v>2.4500000000000002</v>
      </c>
      <c r="G207" s="60"/>
      <c r="H207" s="9"/>
      <c r="I207" s="70"/>
      <c r="J207" s="1366" t="s">
        <v>100</v>
      </c>
      <c r="K207" s="1367" t="s">
        <v>101</v>
      </c>
      <c r="L207" s="1368" t="s">
        <v>102</v>
      </c>
      <c r="M207" s="93"/>
      <c r="N207" s="1105" t="s">
        <v>89</v>
      </c>
      <c r="O207" s="1066">
        <f>E187</f>
        <v>9</v>
      </c>
      <c r="P207" s="1059">
        <f>F187</f>
        <v>9</v>
      </c>
      <c r="Q207" s="1066">
        <f>K201</f>
        <v>2</v>
      </c>
      <c r="R207" s="1162">
        <f>L201</f>
        <v>2</v>
      </c>
      <c r="S207" s="1066">
        <f>H214+H215</f>
        <v>4.5999999999999996</v>
      </c>
      <c r="T207" s="1267">
        <f>I214+I215</f>
        <v>4.5999999999999996</v>
      </c>
      <c r="U207" s="1066">
        <f t="shared" si="191"/>
        <v>11</v>
      </c>
      <c r="V207" s="1253">
        <f t="shared" si="192"/>
        <v>11</v>
      </c>
      <c r="W207" s="1066">
        <f t="shared" si="193"/>
        <v>6.6</v>
      </c>
      <c r="X207" s="1162">
        <f t="shared" si="194"/>
        <v>6.6</v>
      </c>
      <c r="Z207" s="1124" t="s">
        <v>126</v>
      </c>
      <c r="AA207" s="895"/>
      <c r="AB207" s="1338"/>
      <c r="AC207" s="1090"/>
      <c r="AD207" s="1252"/>
      <c r="AE207" s="1090"/>
      <c r="AF207" s="1331"/>
      <c r="AG207" s="1090">
        <f t="shared" si="199"/>
        <v>0</v>
      </c>
      <c r="AH207" s="1253">
        <f t="shared" si="199"/>
        <v>0</v>
      </c>
      <c r="AI207" s="1090">
        <f t="shared" si="199"/>
        <v>0</v>
      </c>
      <c r="AJ207" s="1162">
        <f t="shared" si="199"/>
        <v>0</v>
      </c>
      <c r="AL207" s="1105" t="s">
        <v>52</v>
      </c>
      <c r="AM207" s="1106">
        <f t="shared" si="178"/>
        <v>1</v>
      </c>
      <c r="AN207" s="1114">
        <f t="shared" si="179"/>
        <v>1</v>
      </c>
      <c r="AO207" s="1124" t="s">
        <v>126</v>
      </c>
      <c r="AP207" s="1326">
        <f t="shared" si="200"/>
        <v>0</v>
      </c>
      <c r="AQ207" s="1341">
        <f t="shared" si="200"/>
        <v>0</v>
      </c>
    </row>
    <row r="208" spans="1:43" ht="14.25" customHeight="1">
      <c r="A208" s="367"/>
      <c r="B208" s="572"/>
      <c r="C208" s="97"/>
      <c r="D208" s="895" t="s">
        <v>163</v>
      </c>
      <c r="E208" s="995" t="s">
        <v>943</v>
      </c>
      <c r="F208" s="1417">
        <v>6.16</v>
      </c>
      <c r="G208" s="60"/>
      <c r="H208" s="9"/>
      <c r="I208" s="70"/>
      <c r="J208" s="1387" t="s">
        <v>240</v>
      </c>
      <c r="K208" s="802">
        <v>120</v>
      </c>
      <c r="L208" s="1389">
        <f>C202</f>
        <v>120</v>
      </c>
      <c r="M208" s="107"/>
      <c r="N208" s="644" t="s">
        <v>144</v>
      </c>
      <c r="O208" s="1066"/>
      <c r="P208" s="1271"/>
      <c r="Q208" s="1613">
        <f>R208/1000/0.04</f>
        <v>0.3115</v>
      </c>
      <c r="R208" s="1253">
        <f>L198+F208</f>
        <v>12.46</v>
      </c>
      <c r="S208" s="2020">
        <f>T208/1000/0.04</f>
        <v>0.23624999999999999</v>
      </c>
      <c r="T208" s="1272">
        <f>F216</f>
        <v>9.4499999999999993</v>
      </c>
      <c r="U208" s="1066">
        <f t="shared" si="191"/>
        <v>0.3115</v>
      </c>
      <c r="V208" s="1253">
        <f t="shared" si="192"/>
        <v>12.46</v>
      </c>
      <c r="W208" s="1066">
        <f t="shared" si="193"/>
        <v>0.54774999999999996</v>
      </c>
      <c r="X208" s="1162">
        <f t="shared" si="194"/>
        <v>21.91</v>
      </c>
      <c r="Z208" s="1124" t="s">
        <v>412</v>
      </c>
      <c r="AA208" s="895"/>
      <c r="AB208" s="1339"/>
      <c r="AC208" s="1090"/>
      <c r="AD208" s="1252"/>
      <c r="AE208" s="1090"/>
      <c r="AF208" s="1331"/>
      <c r="AG208" s="1090">
        <f t="shared" si="199"/>
        <v>0</v>
      </c>
      <c r="AH208" s="1253">
        <f t="shared" si="199"/>
        <v>0</v>
      </c>
      <c r="AI208" s="1090">
        <f t="shared" si="199"/>
        <v>0</v>
      </c>
      <c r="AJ208" s="1162">
        <f t="shared" si="199"/>
        <v>0</v>
      </c>
      <c r="AL208" s="1105" t="s">
        <v>138</v>
      </c>
      <c r="AM208" s="1106">
        <f t="shared" si="178"/>
        <v>0</v>
      </c>
      <c r="AN208" s="1114">
        <f t="shared" si="179"/>
        <v>0</v>
      </c>
      <c r="AO208" s="1124" t="s">
        <v>412</v>
      </c>
      <c r="AP208" s="1326">
        <f t="shared" si="200"/>
        <v>0</v>
      </c>
      <c r="AQ208" s="1341">
        <f t="shared" si="200"/>
        <v>0</v>
      </c>
    </row>
    <row r="209" spans="1:46" ht="12.75" customHeight="1" thickBot="1">
      <c r="A209" s="367"/>
      <c r="B209" s="572"/>
      <c r="C209" s="13"/>
      <c r="D209" s="2743" t="s">
        <v>80</v>
      </c>
      <c r="E209" s="995">
        <v>33.81</v>
      </c>
      <c r="F209" s="1372">
        <v>33.81</v>
      </c>
      <c r="G209" s="60"/>
      <c r="H209" s="9"/>
      <c r="I209" s="70"/>
      <c r="J209" s="60"/>
      <c r="K209" s="9"/>
      <c r="L209" s="70"/>
      <c r="M209" s="93"/>
      <c r="N209" s="1105" t="s">
        <v>50</v>
      </c>
      <c r="O209" s="1779">
        <f>K187</f>
        <v>10</v>
      </c>
      <c r="P209" s="1273">
        <f>L187</f>
        <v>10</v>
      </c>
      <c r="Q209" s="1066"/>
      <c r="R209" s="1276"/>
      <c r="S209" s="1066">
        <f>K216</f>
        <v>7</v>
      </c>
      <c r="T209" s="1264">
        <f>L216</f>
        <v>7</v>
      </c>
      <c r="U209" s="1066">
        <f t="shared" si="191"/>
        <v>10</v>
      </c>
      <c r="V209" s="1253">
        <f t="shared" si="192"/>
        <v>10</v>
      </c>
      <c r="W209" s="1066">
        <f t="shared" si="193"/>
        <v>7</v>
      </c>
      <c r="X209" s="1162">
        <f t="shared" si="194"/>
        <v>7</v>
      </c>
      <c r="Z209" s="1123"/>
      <c r="AA209" s="895"/>
      <c r="AB209" s="1336"/>
      <c r="AC209" s="1090"/>
      <c r="AD209" s="1252"/>
      <c r="AE209" s="1090"/>
      <c r="AF209" s="1331"/>
      <c r="AG209" s="1090">
        <f t="shared" si="199"/>
        <v>0</v>
      </c>
      <c r="AH209" s="1253">
        <f t="shared" si="199"/>
        <v>0</v>
      </c>
      <c r="AI209" s="1090">
        <f t="shared" si="199"/>
        <v>0</v>
      </c>
      <c r="AJ209" s="1162">
        <f t="shared" si="199"/>
        <v>0</v>
      </c>
      <c r="AL209" s="1105" t="s">
        <v>137</v>
      </c>
      <c r="AM209" s="1106">
        <f t="shared" si="178"/>
        <v>0</v>
      </c>
      <c r="AN209" s="1114">
        <f t="shared" si="179"/>
        <v>0</v>
      </c>
      <c r="AO209" s="1123" t="s">
        <v>96</v>
      </c>
      <c r="AP209" s="1326">
        <f t="shared" si="200"/>
        <v>0</v>
      </c>
      <c r="AQ209" s="1341">
        <f t="shared" si="200"/>
        <v>0</v>
      </c>
    </row>
    <row r="210" spans="1:46" ht="14.25" customHeight="1" thickBot="1">
      <c r="A210" s="367"/>
      <c r="B210" s="572"/>
      <c r="C210" s="13"/>
      <c r="D210" s="895" t="s">
        <v>54</v>
      </c>
      <c r="E210" s="995">
        <v>0.42</v>
      </c>
      <c r="F210" s="1372">
        <v>0.42</v>
      </c>
      <c r="G210" s="60"/>
      <c r="H210" s="9"/>
      <c r="I210" s="70"/>
      <c r="J210" s="60"/>
      <c r="K210" s="9"/>
      <c r="L210" s="70"/>
      <c r="M210" s="107"/>
      <c r="N210" s="1105" t="s">
        <v>140</v>
      </c>
      <c r="O210" s="1066"/>
      <c r="P210" s="1059"/>
      <c r="Q210" s="1066"/>
      <c r="R210" s="1162"/>
      <c r="S210" s="1066">
        <f>C215</f>
        <v>20</v>
      </c>
      <c r="T210" s="1267">
        <f>C215</f>
        <v>20</v>
      </c>
      <c r="U210" s="1066">
        <f t="shared" si="191"/>
        <v>0</v>
      </c>
      <c r="V210" s="1253">
        <f t="shared" si="192"/>
        <v>0</v>
      </c>
      <c r="W210" s="1066">
        <f t="shared" si="193"/>
        <v>20</v>
      </c>
      <c r="X210" s="1162">
        <f t="shared" si="194"/>
        <v>20</v>
      </c>
      <c r="Z210" s="2307" t="s">
        <v>855</v>
      </c>
      <c r="AA210" s="2312">
        <f t="shared" ref="AA210:AF210" si="201">SUM(AA205:AA209)</f>
        <v>0</v>
      </c>
      <c r="AB210" s="2313">
        <f t="shared" si="201"/>
        <v>0</v>
      </c>
      <c r="AC210" s="2314">
        <f t="shared" si="201"/>
        <v>0</v>
      </c>
      <c r="AD210" s="2313">
        <f t="shared" si="201"/>
        <v>0</v>
      </c>
      <c r="AE210" s="2314">
        <f t="shared" si="201"/>
        <v>0</v>
      </c>
      <c r="AF210" s="2313">
        <f t="shared" si="201"/>
        <v>0</v>
      </c>
      <c r="AG210" s="2315">
        <f t="shared" si="199"/>
        <v>0</v>
      </c>
      <c r="AH210" s="2316">
        <f t="shared" si="199"/>
        <v>0</v>
      </c>
      <c r="AI210" s="2315">
        <f t="shared" si="199"/>
        <v>0</v>
      </c>
      <c r="AJ210" s="2317">
        <f t="shared" si="199"/>
        <v>0</v>
      </c>
      <c r="AL210" s="1105" t="s">
        <v>77</v>
      </c>
      <c r="AM210" s="1106">
        <f t="shared" si="178"/>
        <v>0</v>
      </c>
      <c r="AN210" s="1114">
        <f t="shared" si="179"/>
        <v>0</v>
      </c>
      <c r="AO210" s="2307" t="s">
        <v>855</v>
      </c>
      <c r="AP210" s="2270">
        <f t="shared" si="200"/>
        <v>0</v>
      </c>
      <c r="AQ210" s="1341">
        <f t="shared" si="200"/>
        <v>0</v>
      </c>
    </row>
    <row r="211" spans="1:46" ht="15.75" customHeight="1" thickBot="1">
      <c r="A211" s="1299" t="s">
        <v>378</v>
      </c>
      <c r="B211" s="1471"/>
      <c r="C211" s="31">
        <f>SUM(C194:C205)</f>
        <v>1010</v>
      </c>
      <c r="D211" s="2744" t="s">
        <v>944</v>
      </c>
      <c r="E211" s="1869"/>
      <c r="F211" s="2745"/>
      <c r="G211" s="56"/>
      <c r="H211" s="31"/>
      <c r="I211" s="72"/>
      <c r="J211" s="56"/>
      <c r="K211" s="31"/>
      <c r="L211" s="72"/>
      <c r="M211" s="93"/>
      <c r="N211" s="1105" t="s">
        <v>422</v>
      </c>
      <c r="O211" s="1066"/>
      <c r="P211" s="1059"/>
      <c r="Q211" s="1066"/>
      <c r="R211" s="1162"/>
      <c r="S211" s="1066">
        <f>K214</f>
        <v>1</v>
      </c>
      <c r="T211" s="1267">
        <f>L214</f>
        <v>1</v>
      </c>
      <c r="U211" s="1066">
        <f t="shared" si="191"/>
        <v>0</v>
      </c>
      <c r="V211" s="1253">
        <f t="shared" si="192"/>
        <v>0</v>
      </c>
      <c r="W211" s="1066">
        <f t="shared" si="193"/>
        <v>1</v>
      </c>
      <c r="X211" s="1162">
        <f t="shared" si="194"/>
        <v>1</v>
      </c>
      <c r="Z211" s="2302" t="s">
        <v>856</v>
      </c>
      <c r="AA211" s="2303">
        <f t="shared" ref="AA211:AF211" si="202">AA203+AA210</f>
        <v>124.655</v>
      </c>
      <c r="AB211" s="2324">
        <f t="shared" si="202"/>
        <v>99.5</v>
      </c>
      <c r="AC211" s="2338">
        <f t="shared" si="202"/>
        <v>116.53</v>
      </c>
      <c r="AD211" s="2337">
        <f t="shared" si="202"/>
        <v>93.9</v>
      </c>
      <c r="AE211" s="2303">
        <f t="shared" si="202"/>
        <v>41.691000000000003</v>
      </c>
      <c r="AF211" s="2323">
        <f t="shared" si="202"/>
        <v>35.020000000000003</v>
      </c>
      <c r="AG211" s="2304">
        <f>AA211+AC211</f>
        <v>241.185</v>
      </c>
      <c r="AH211" s="2305">
        <f>AB211+AD211</f>
        <v>193.4</v>
      </c>
      <c r="AI211" s="2304">
        <f t="shared" ref="AI211" si="203">AC211+AE211</f>
        <v>158.221</v>
      </c>
      <c r="AJ211" s="2306">
        <f t="shared" ref="AJ211" si="204">AD211+AF211</f>
        <v>128.92000000000002</v>
      </c>
      <c r="AL211" s="1105" t="s">
        <v>54</v>
      </c>
      <c r="AM211" s="1106">
        <f t="shared" si="178"/>
        <v>4.18</v>
      </c>
      <c r="AN211" s="1114">
        <f t="shared" si="179"/>
        <v>4.18</v>
      </c>
      <c r="AO211" s="1126" t="s">
        <v>135</v>
      </c>
      <c r="AP211" s="2341">
        <f t="shared" si="200"/>
        <v>282.87599999999998</v>
      </c>
      <c r="AQ211" s="1342">
        <f t="shared" si="200"/>
        <v>228.42000000000002</v>
      </c>
    </row>
    <row r="212" spans="1:46" ht="12.75" customHeight="1" thickBot="1">
      <c r="A212" s="630"/>
      <c r="B212" s="360" t="s">
        <v>238</v>
      </c>
      <c r="C212" s="738"/>
      <c r="D212" s="1950" t="s">
        <v>738</v>
      </c>
      <c r="E212" s="39"/>
      <c r="F212" s="39"/>
      <c r="G212" s="39"/>
      <c r="H212" s="39"/>
      <c r="I212" s="49"/>
      <c r="J212" s="1488" t="s">
        <v>709</v>
      </c>
      <c r="K212" s="39"/>
      <c r="L212" s="49"/>
      <c r="M212" s="93"/>
      <c r="N212" s="1105" t="s">
        <v>138</v>
      </c>
      <c r="O212" s="1066"/>
      <c r="P212" s="1059"/>
      <c r="Q212" s="1066"/>
      <c r="R212" s="1162"/>
      <c r="S212" s="1066"/>
      <c r="T212" s="1267"/>
      <c r="U212" s="1066">
        <f t="shared" si="191"/>
        <v>0</v>
      </c>
      <c r="V212" s="1253">
        <f t="shared" si="192"/>
        <v>0</v>
      </c>
      <c r="W212" s="1066">
        <f t="shared" si="193"/>
        <v>0</v>
      </c>
      <c r="X212" s="1162">
        <f t="shared" si="194"/>
        <v>0</v>
      </c>
      <c r="Z212" s="1156" t="s">
        <v>393</v>
      </c>
      <c r="AA212" s="1157"/>
      <c r="AB212" s="1158"/>
      <c r="AC212" s="895"/>
      <c r="AD212" s="1159"/>
      <c r="AE212" s="895"/>
      <c r="AF212" s="1160"/>
      <c r="AG212" s="1090"/>
      <c r="AH212" s="1161"/>
      <c r="AI212" s="1090"/>
      <c r="AJ212" s="1162"/>
      <c r="AL212" s="1105" t="s">
        <v>116</v>
      </c>
      <c r="AM212" s="1106">
        <f t="shared" si="178"/>
        <v>0</v>
      </c>
      <c r="AN212" s="1114">
        <f t="shared" si="179"/>
        <v>0</v>
      </c>
      <c r="AO212" s="1128" t="s">
        <v>393</v>
      </c>
      <c r="AP212" s="1106"/>
      <c r="AQ212" s="70"/>
    </row>
    <row r="213" spans="1:46" ht="15" customHeight="1" thickBot="1">
      <c r="A213" s="1587" t="s">
        <v>499</v>
      </c>
      <c r="B213" s="247" t="s">
        <v>500</v>
      </c>
      <c r="C213" s="259">
        <v>200</v>
      </c>
      <c r="D213" s="1447" t="s">
        <v>100</v>
      </c>
      <c r="E213" s="1384" t="s">
        <v>101</v>
      </c>
      <c r="F213" s="1385" t="s">
        <v>102</v>
      </c>
      <c r="G213" s="1447" t="s">
        <v>100</v>
      </c>
      <c r="H213" s="1384" t="s">
        <v>101</v>
      </c>
      <c r="I213" s="1385" t="s">
        <v>102</v>
      </c>
      <c r="J213" s="1447" t="s">
        <v>100</v>
      </c>
      <c r="K213" s="1384" t="s">
        <v>101</v>
      </c>
      <c r="L213" s="1385" t="s">
        <v>102</v>
      </c>
      <c r="M213" s="93"/>
      <c r="N213" s="1105" t="s">
        <v>137</v>
      </c>
      <c r="O213" s="1066"/>
      <c r="P213" s="1059"/>
      <c r="Q213" s="1066"/>
      <c r="R213" s="1162"/>
      <c r="S213" s="1066"/>
      <c r="T213" s="1267"/>
      <c r="U213" s="1066">
        <f t="shared" si="191"/>
        <v>0</v>
      </c>
      <c r="V213" s="1253">
        <f t="shared" si="192"/>
        <v>0</v>
      </c>
      <c r="W213" s="1066">
        <f t="shared" si="193"/>
        <v>0</v>
      </c>
      <c r="X213" s="1162">
        <f t="shared" si="194"/>
        <v>0</v>
      </c>
      <c r="Z213" s="1816" t="s">
        <v>519</v>
      </c>
      <c r="AA213" s="2301"/>
      <c r="AB213" s="2290"/>
      <c r="AC213" s="895"/>
      <c r="AD213" s="1131"/>
      <c r="AE213" s="895"/>
      <c r="AF213" s="2291"/>
      <c r="AG213" s="1090">
        <f t="shared" ref="AG213" si="205">AA213+AC213</f>
        <v>0</v>
      </c>
      <c r="AH213" s="1168">
        <f t="shared" ref="AH213" si="206">AB213+AD213</f>
        <v>0</v>
      </c>
      <c r="AI213" s="1090">
        <f t="shared" ref="AI213" si="207">AC213+AE213</f>
        <v>0</v>
      </c>
      <c r="AJ213" s="1169">
        <f t="shared" ref="AJ213" si="208">AD213+AF213</f>
        <v>0</v>
      </c>
      <c r="AL213" s="1075" t="s">
        <v>166</v>
      </c>
      <c r="AM213" s="1106">
        <f t="shared" si="178"/>
        <v>1.4624999999999999</v>
      </c>
      <c r="AN213" s="1114">
        <f t="shared" si="179"/>
        <v>1.4624999999999999</v>
      </c>
      <c r="AO213" s="1816" t="s">
        <v>519</v>
      </c>
      <c r="AP213" s="1130">
        <f t="shared" ref="AP213:AQ217" si="209">AA213+AC213+AE213</f>
        <v>0</v>
      </c>
      <c r="AQ213" s="1131">
        <f t="shared" si="209"/>
        <v>0</v>
      </c>
    </row>
    <row r="214" spans="1:46" ht="15" customHeight="1">
      <c r="A214" s="239" t="s">
        <v>739</v>
      </c>
      <c r="B214" s="261" t="s">
        <v>900</v>
      </c>
      <c r="C214" s="259">
        <v>115</v>
      </c>
      <c r="D214" s="987" t="s">
        <v>121</v>
      </c>
      <c r="E214" s="988">
        <v>128.78200000000001</v>
      </c>
      <c r="F214" s="1535">
        <v>89.43</v>
      </c>
      <c r="G214" s="1706" t="s">
        <v>89</v>
      </c>
      <c r="H214" s="1401">
        <v>2.2999999999999998</v>
      </c>
      <c r="I214" s="1847">
        <v>2.2999999999999998</v>
      </c>
      <c r="J214" s="1472" t="s">
        <v>92</v>
      </c>
      <c r="K214" s="1436">
        <v>1</v>
      </c>
      <c r="L214" s="1430">
        <v>1</v>
      </c>
      <c r="M214" s="93"/>
      <c r="N214" s="1105" t="s">
        <v>77</v>
      </c>
      <c r="O214" s="1066"/>
      <c r="P214" s="1059"/>
      <c r="Q214" s="1066"/>
      <c r="R214" s="1162"/>
      <c r="S214" s="1066"/>
      <c r="T214" s="1267"/>
      <c r="U214" s="1066">
        <f t="shared" si="191"/>
        <v>0</v>
      </c>
      <c r="V214" s="1253">
        <f t="shared" si="192"/>
        <v>0</v>
      </c>
      <c r="W214" s="1066">
        <f t="shared" si="193"/>
        <v>0</v>
      </c>
      <c r="X214" s="1162">
        <f t="shared" si="194"/>
        <v>0</v>
      </c>
      <c r="Z214" s="1163" t="s">
        <v>394</v>
      </c>
      <c r="AA214" s="1164">
        <f>H188</f>
        <v>14.49</v>
      </c>
      <c r="AB214" s="2449">
        <f>I188</f>
        <v>10.52</v>
      </c>
      <c r="AC214" s="895">
        <f>K208</f>
        <v>120</v>
      </c>
      <c r="AD214" s="1166">
        <f>L208</f>
        <v>120</v>
      </c>
      <c r="AE214" s="1090"/>
      <c r="AF214" s="1167"/>
      <c r="AG214" s="1090">
        <f t="shared" ref="AG214:AJ216" si="210">AA214+AC214</f>
        <v>134.49</v>
      </c>
      <c r="AH214" s="1168">
        <f t="shared" si="210"/>
        <v>130.52000000000001</v>
      </c>
      <c r="AI214" s="1090">
        <f t="shared" si="210"/>
        <v>120</v>
      </c>
      <c r="AJ214" s="1169">
        <f t="shared" si="210"/>
        <v>120</v>
      </c>
      <c r="AL214" s="1076" t="s">
        <v>162</v>
      </c>
      <c r="AM214" s="1106">
        <f t="shared" si="178"/>
        <v>0.01</v>
      </c>
      <c r="AN214" s="1114">
        <f t="shared" si="179"/>
        <v>0.01</v>
      </c>
      <c r="AO214" s="1129" t="s">
        <v>394</v>
      </c>
      <c r="AP214" s="1130">
        <f t="shared" si="209"/>
        <v>134.49</v>
      </c>
      <c r="AQ214" s="1131">
        <f t="shared" si="209"/>
        <v>130.52000000000001</v>
      </c>
    </row>
    <row r="215" spans="1:46" ht="12.75" customHeight="1">
      <c r="A215" s="1776" t="s">
        <v>9</v>
      </c>
      <c r="B215" s="1705" t="s">
        <v>488</v>
      </c>
      <c r="C215" s="344">
        <v>20</v>
      </c>
      <c r="D215" s="242" t="s">
        <v>171</v>
      </c>
      <c r="E215" s="241">
        <v>41.691000000000003</v>
      </c>
      <c r="F215" s="1442">
        <v>35.020000000000003</v>
      </c>
      <c r="G215" s="1346" t="s">
        <v>89</v>
      </c>
      <c r="H215" s="1406">
        <v>2.2999999999999998</v>
      </c>
      <c r="I215" s="996">
        <v>2.2999999999999998</v>
      </c>
      <c r="J215" s="1418" t="s">
        <v>81</v>
      </c>
      <c r="K215" s="1432">
        <v>66</v>
      </c>
      <c r="L215" s="1372"/>
      <c r="M215" s="93"/>
      <c r="N215" s="453" t="s">
        <v>423</v>
      </c>
      <c r="O215" s="1066">
        <f>E190</f>
        <v>0.96</v>
      </c>
      <c r="P215" s="1059">
        <f>F190</f>
        <v>0.96</v>
      </c>
      <c r="Q215" s="1066">
        <f>E202+E210+H198+K203</f>
        <v>2.0699999999999998</v>
      </c>
      <c r="R215" s="1162">
        <f>F202+I198+L203+F210</f>
        <v>2.0699999999999998</v>
      </c>
      <c r="S215" s="1066">
        <f>H216</f>
        <v>1.1499999999999999</v>
      </c>
      <c r="T215" s="1267">
        <f>I216</f>
        <v>1.1499999999999999</v>
      </c>
      <c r="U215" s="1066">
        <f t="shared" si="191"/>
        <v>3.03</v>
      </c>
      <c r="V215" s="1253">
        <f t="shared" si="192"/>
        <v>3.03</v>
      </c>
      <c r="W215" s="1066">
        <f t="shared" si="193"/>
        <v>3.2199999999999998</v>
      </c>
      <c r="X215" s="1162">
        <f t="shared" si="194"/>
        <v>3.2199999999999998</v>
      </c>
      <c r="Z215" s="1170" t="s">
        <v>395</v>
      </c>
      <c r="AA215" s="1171"/>
      <c r="AB215" s="2450"/>
      <c r="AC215" s="895"/>
      <c r="AD215" s="1173"/>
      <c r="AE215" s="1174"/>
      <c r="AF215" s="1175"/>
      <c r="AG215" s="1090">
        <f t="shared" si="210"/>
        <v>0</v>
      </c>
      <c r="AH215" s="1168">
        <f t="shared" si="210"/>
        <v>0</v>
      </c>
      <c r="AI215" s="1090">
        <f t="shared" si="210"/>
        <v>0</v>
      </c>
      <c r="AJ215" s="1169">
        <f t="shared" si="210"/>
        <v>0</v>
      </c>
      <c r="AL215" s="1077" t="s">
        <v>387</v>
      </c>
      <c r="AM215" s="1106">
        <f t="shared" si="178"/>
        <v>1.2524999999999999</v>
      </c>
      <c r="AN215" s="1114">
        <f t="shared" si="179"/>
        <v>1.2524999999999999</v>
      </c>
      <c r="AO215" s="1132" t="s">
        <v>395</v>
      </c>
      <c r="AP215" s="1106">
        <f t="shared" si="209"/>
        <v>0</v>
      </c>
      <c r="AQ215" s="1131">
        <f t="shared" si="209"/>
        <v>0</v>
      </c>
    </row>
    <row r="216" spans="1:46" ht="12.75" customHeight="1">
      <c r="A216" s="264" t="s">
        <v>9</v>
      </c>
      <c r="B216" s="247" t="s">
        <v>406</v>
      </c>
      <c r="C216" s="256">
        <v>30</v>
      </c>
      <c r="D216" s="242" t="s">
        <v>173</v>
      </c>
      <c r="E216" s="2021" t="s">
        <v>754</v>
      </c>
      <c r="F216" s="1442">
        <v>9.4499999999999993</v>
      </c>
      <c r="G216" s="277" t="s">
        <v>54</v>
      </c>
      <c r="H216" s="995">
        <v>1.1499999999999999</v>
      </c>
      <c r="I216" s="1372">
        <v>1.1499999999999999</v>
      </c>
      <c r="J216" s="242" t="s">
        <v>50</v>
      </c>
      <c r="K216" s="241">
        <v>7</v>
      </c>
      <c r="L216" s="990">
        <v>7</v>
      </c>
      <c r="M216" s="93"/>
      <c r="N216" s="1105" t="s">
        <v>424</v>
      </c>
      <c r="O216" s="1066"/>
      <c r="P216" s="1059"/>
      <c r="Q216" s="1066"/>
      <c r="R216" s="1162"/>
      <c r="S216" s="1066"/>
      <c r="T216" s="1267"/>
      <c r="U216" s="1066">
        <f t="shared" si="191"/>
        <v>0</v>
      </c>
      <c r="V216" s="1253">
        <f t="shared" si="192"/>
        <v>0</v>
      </c>
      <c r="W216" s="1066">
        <f t="shared" si="193"/>
        <v>0</v>
      </c>
      <c r="X216" s="1162">
        <f t="shared" si="194"/>
        <v>0</v>
      </c>
      <c r="Z216" s="1176" t="s">
        <v>396</v>
      </c>
      <c r="AA216" s="1171"/>
      <c r="AB216" s="2450"/>
      <c r="AC216" s="895"/>
      <c r="AD216" s="1173"/>
      <c r="AE216" s="1090"/>
      <c r="AF216" s="1175"/>
      <c r="AG216" s="1090">
        <f t="shared" si="210"/>
        <v>0</v>
      </c>
      <c r="AH216" s="1168">
        <f t="shared" si="210"/>
        <v>0</v>
      </c>
      <c r="AI216" s="1090">
        <f t="shared" si="210"/>
        <v>0</v>
      </c>
      <c r="AJ216" s="1169">
        <f t="shared" si="210"/>
        <v>0</v>
      </c>
      <c r="AL216" s="1078" t="s">
        <v>136</v>
      </c>
      <c r="AM216" s="1115">
        <f t="shared" si="178"/>
        <v>0.2</v>
      </c>
      <c r="AN216" s="1116">
        <f t="shared" si="179"/>
        <v>0.2</v>
      </c>
      <c r="AO216" s="1133" t="s">
        <v>396</v>
      </c>
      <c r="AP216" s="1106">
        <f t="shared" si="209"/>
        <v>0</v>
      </c>
      <c r="AQ216" s="1131">
        <f t="shared" si="209"/>
        <v>0</v>
      </c>
    </row>
    <row r="217" spans="1:46" ht="12" customHeight="1" thickBot="1">
      <c r="A217" s="60"/>
      <c r="B217" s="1468"/>
      <c r="C217" s="70"/>
      <c r="D217" s="1376" t="s">
        <v>79</v>
      </c>
      <c r="E217" s="1377">
        <v>9.1999999999999993</v>
      </c>
      <c r="F217" s="1982">
        <v>9.1999999999999993</v>
      </c>
      <c r="G217" s="1051"/>
      <c r="H217" s="9"/>
      <c r="I217" s="70"/>
      <c r="J217" s="1418" t="s">
        <v>81</v>
      </c>
      <c r="K217" s="1561">
        <v>145</v>
      </c>
      <c r="L217" s="1372"/>
      <c r="M217" s="93"/>
      <c r="N217" s="1075" t="s">
        <v>166</v>
      </c>
      <c r="O217" s="1070">
        <f t="shared" ref="O217:T217" si="211">O218+O219+O220+O221</f>
        <v>1.4524999999999999</v>
      </c>
      <c r="P217" s="1277">
        <f t="shared" si="211"/>
        <v>1.4524999999999999</v>
      </c>
      <c r="Q217" s="1070">
        <f t="shared" si="211"/>
        <v>0.01</v>
      </c>
      <c r="R217" s="1278">
        <f t="shared" si="211"/>
        <v>0.01</v>
      </c>
      <c r="S217" s="1080">
        <f t="shared" si="211"/>
        <v>0</v>
      </c>
      <c r="T217" s="1279">
        <f t="shared" si="211"/>
        <v>0</v>
      </c>
      <c r="U217" s="1613">
        <f t="shared" ref="U217:U222" si="212">O217+Q217</f>
        <v>1.4624999999999999</v>
      </c>
      <c r="V217" s="1253">
        <f t="shared" si="192"/>
        <v>1.4624999999999999</v>
      </c>
      <c r="W217" s="1066">
        <f t="shared" si="193"/>
        <v>0.01</v>
      </c>
      <c r="X217" s="1162">
        <f t="shared" si="194"/>
        <v>0.01</v>
      </c>
      <c r="Z217" s="1177" t="s">
        <v>397</v>
      </c>
      <c r="AA217" s="1178">
        <f>H189</f>
        <v>11.88</v>
      </c>
      <c r="AB217" s="2451">
        <f>I189</f>
        <v>4.9800000000000004</v>
      </c>
      <c r="AC217" s="1088"/>
      <c r="AD217" s="1180"/>
      <c r="AE217" s="1091">
        <f>K218</f>
        <v>7.5</v>
      </c>
      <c r="AF217" s="1181">
        <f>L218</f>
        <v>7</v>
      </c>
      <c r="AG217" s="1091">
        <f>AA217+AC217</f>
        <v>11.88</v>
      </c>
      <c r="AH217" s="1182"/>
      <c r="AI217" s="1091">
        <f>AC217+AE217</f>
        <v>7.5</v>
      </c>
      <c r="AJ217" s="1183"/>
      <c r="AL217" s="460" t="s">
        <v>98</v>
      </c>
      <c r="AM217" s="1117">
        <f>O222+Q222+S222</f>
        <v>16.399999999999999</v>
      </c>
      <c r="AN217" s="1118">
        <f>P222+R222+T222</f>
        <v>16.399999999999999</v>
      </c>
      <c r="AO217" s="1134" t="s">
        <v>397</v>
      </c>
      <c r="AP217" s="1115">
        <f t="shared" si="209"/>
        <v>19.380000000000003</v>
      </c>
      <c r="AQ217" s="1135">
        <f t="shared" si="209"/>
        <v>11.98</v>
      </c>
    </row>
    <row r="218" spans="1:46" ht="12.75" customHeight="1" thickBot="1">
      <c r="A218" s="1299" t="s">
        <v>379</v>
      </c>
      <c r="B218" s="1300"/>
      <c r="C218" s="1608">
        <f>SUM(C213:C217)</f>
        <v>365</v>
      </c>
      <c r="D218" s="230"/>
      <c r="E218" s="226"/>
      <c r="F218" s="1983"/>
      <c r="G218" s="31"/>
      <c r="H218" s="31"/>
      <c r="I218" s="72"/>
      <c r="J218" s="1487" t="s">
        <v>312</v>
      </c>
      <c r="K218" s="1390">
        <v>7.5</v>
      </c>
      <c r="L218" s="1534">
        <v>7</v>
      </c>
      <c r="M218" s="93"/>
      <c r="N218" s="1076" t="s">
        <v>162</v>
      </c>
      <c r="O218" s="1071"/>
      <c r="P218" s="1280"/>
      <c r="Q218" s="1071">
        <f>E203</f>
        <v>0.01</v>
      </c>
      <c r="R218" s="1281">
        <f>F203</f>
        <v>0.01</v>
      </c>
      <c r="S218" s="1081"/>
      <c r="T218" s="1280"/>
      <c r="U218" s="1085">
        <f t="shared" si="212"/>
        <v>0.01</v>
      </c>
      <c r="V218" s="1281">
        <f t="shared" si="192"/>
        <v>0.01</v>
      </c>
      <c r="W218" s="1067">
        <f t="shared" si="193"/>
        <v>0.01</v>
      </c>
      <c r="X218" s="1281">
        <f t="shared" si="194"/>
        <v>0.01</v>
      </c>
      <c r="Z218" s="1177" t="s">
        <v>523</v>
      </c>
      <c r="AA218" s="1178"/>
      <c r="AB218" s="2451"/>
      <c r="AC218" s="1088"/>
      <c r="AD218" s="1180"/>
      <c r="AE218" s="1091"/>
      <c r="AF218" s="1181"/>
      <c r="AG218" s="1091">
        <f>AA218+AC218</f>
        <v>0</v>
      </c>
      <c r="AH218" s="1182"/>
      <c r="AI218" s="1091">
        <f>AC218+AE218</f>
        <v>0</v>
      </c>
      <c r="AJ218" s="1183"/>
      <c r="AO218" s="1136" t="s">
        <v>398</v>
      </c>
      <c r="AP218" s="2340">
        <f t="shared" ref="AP218:AP229" si="213">AA219+AC219+AE219</f>
        <v>153.87</v>
      </c>
      <c r="AQ218" s="1138">
        <f t="shared" ref="AQ218:AQ229" si="214">AB219+AD219+AF219</f>
        <v>142.5</v>
      </c>
      <c r="AS218" s="9"/>
      <c r="AT218" s="9"/>
    </row>
    <row r="219" spans="1:46" ht="14.25" customHeight="1" thickBot="1">
      <c r="M219" s="93"/>
      <c r="N219" s="1077" t="s">
        <v>387</v>
      </c>
      <c r="O219" s="1072">
        <f>F192</f>
        <v>1.2524999999999999</v>
      </c>
      <c r="P219" s="1282">
        <f>F192</f>
        <v>1.2524999999999999</v>
      </c>
      <c r="Q219" s="1072"/>
      <c r="R219" s="1283"/>
      <c r="S219" s="1082"/>
      <c r="T219" s="1282"/>
      <c r="U219" s="1085">
        <f t="shared" si="212"/>
        <v>1.2524999999999999</v>
      </c>
      <c r="V219" s="1281">
        <f t="shared" si="192"/>
        <v>1.2524999999999999</v>
      </c>
      <c r="W219" s="1067">
        <f t="shared" si="193"/>
        <v>0</v>
      </c>
      <c r="X219" s="1281">
        <f t="shared" si="194"/>
        <v>0</v>
      </c>
      <c r="Z219" s="1184" t="s">
        <v>398</v>
      </c>
      <c r="AA219" s="1817">
        <f t="shared" ref="AA219:AF219" si="215">SUM(AA213:AA218)</f>
        <v>26.37</v>
      </c>
      <c r="AB219" s="1186">
        <f t="shared" si="215"/>
        <v>15.5</v>
      </c>
      <c r="AC219" s="1187">
        <f t="shared" si="215"/>
        <v>120</v>
      </c>
      <c r="AD219" s="1188">
        <f t="shared" si="215"/>
        <v>120</v>
      </c>
      <c r="AE219" s="1189">
        <f t="shared" si="215"/>
        <v>7.5</v>
      </c>
      <c r="AF219" s="1190">
        <f t="shared" si="215"/>
        <v>7</v>
      </c>
      <c r="AG219" s="2339">
        <f>AA219+AC219</f>
        <v>146.37</v>
      </c>
      <c r="AH219" s="1191">
        <f>AB219+AD219</f>
        <v>135.5</v>
      </c>
      <c r="AI219" s="1189">
        <f>AC219+AE219</f>
        <v>127.5</v>
      </c>
      <c r="AJ219" s="1192">
        <f>AD219+AF219</f>
        <v>127</v>
      </c>
      <c r="AO219" s="1316" t="s">
        <v>407</v>
      </c>
      <c r="AP219" s="1127">
        <f t="shared" si="213"/>
        <v>0</v>
      </c>
      <c r="AQ219" s="1140">
        <f t="shared" si="214"/>
        <v>0</v>
      </c>
      <c r="AS219" s="9"/>
      <c r="AT219" s="9"/>
    </row>
    <row r="220" spans="1:46">
      <c r="M220" s="93"/>
      <c r="N220" s="1078" t="s">
        <v>136</v>
      </c>
      <c r="O220" s="1073">
        <f>K188</f>
        <v>0.2</v>
      </c>
      <c r="P220" s="1284">
        <f>L188</f>
        <v>0.2</v>
      </c>
      <c r="Q220" s="1073"/>
      <c r="R220" s="1285"/>
      <c r="S220" s="1083"/>
      <c r="T220" s="1284"/>
      <c r="U220" s="1085">
        <f t="shared" si="212"/>
        <v>0.2</v>
      </c>
      <c r="V220" s="1281">
        <f t="shared" si="192"/>
        <v>0.2</v>
      </c>
      <c r="W220" s="1067">
        <f t="shared" si="193"/>
        <v>0</v>
      </c>
      <c r="X220" s="1281">
        <f t="shared" si="194"/>
        <v>0</v>
      </c>
      <c r="Z220" s="1316" t="s">
        <v>407</v>
      </c>
      <c r="AA220" s="1207"/>
      <c r="AB220" s="1305"/>
      <c r="AC220" s="1209"/>
      <c r="AD220" s="1308"/>
      <c r="AE220" s="1207"/>
      <c r="AF220" s="1305"/>
      <c r="AG220" s="1089"/>
      <c r="AH220" s="1311"/>
      <c r="AI220" s="1089">
        <f t="shared" ref="AI220:AI230" si="216">AC220+AE220</f>
        <v>0</v>
      </c>
      <c r="AJ220" s="1314"/>
      <c r="AO220" s="1301" t="s">
        <v>408</v>
      </c>
      <c r="AP220" s="1106">
        <f t="shared" si="213"/>
        <v>15</v>
      </c>
      <c r="AQ220" s="1131">
        <f t="shared" si="214"/>
        <v>15</v>
      </c>
      <c r="AS220" s="9"/>
      <c r="AT220" s="9"/>
    </row>
    <row r="221" spans="1:46" ht="15" thickBot="1">
      <c r="M221" s="93"/>
      <c r="N221" s="1078" t="s">
        <v>439</v>
      </c>
      <c r="O221" s="1073"/>
      <c r="P221" s="1284"/>
      <c r="Q221" s="1073"/>
      <c r="R221" s="1285"/>
      <c r="S221" s="1083"/>
      <c r="T221" s="1284"/>
      <c r="U221" s="1085">
        <f t="shared" si="212"/>
        <v>0</v>
      </c>
      <c r="V221" s="1281">
        <f t="shared" ref="V221:X222" si="217">P221+R221</f>
        <v>0</v>
      </c>
      <c r="W221" s="1067">
        <f t="shared" si="217"/>
        <v>0</v>
      </c>
      <c r="X221" s="1281">
        <f t="shared" si="217"/>
        <v>0</v>
      </c>
      <c r="Z221" s="1301" t="s">
        <v>408</v>
      </c>
      <c r="AA221" s="1213">
        <f>K186</f>
        <v>15</v>
      </c>
      <c r="AB221" s="1306">
        <f>L186</f>
        <v>15</v>
      </c>
      <c r="AC221" s="1215"/>
      <c r="AD221" s="1309"/>
      <c r="AE221" s="1213"/>
      <c r="AF221" s="1306"/>
      <c r="AG221" s="1090">
        <f t="shared" ref="AG221:AH223" si="218">AA221+AC221</f>
        <v>15</v>
      </c>
      <c r="AH221" s="1312">
        <f t="shared" si="218"/>
        <v>15</v>
      </c>
      <c r="AI221" s="1090">
        <f t="shared" si="216"/>
        <v>0</v>
      </c>
      <c r="AJ221" s="1265">
        <f t="shared" ref="AJ221:AJ226" si="219">AD221+AF221</f>
        <v>0</v>
      </c>
      <c r="AO221" s="1302" t="s">
        <v>409</v>
      </c>
      <c r="AP221" s="1115">
        <f t="shared" si="213"/>
        <v>0</v>
      </c>
      <c r="AQ221" s="1135">
        <f t="shared" si="214"/>
        <v>0</v>
      </c>
      <c r="AR221" s="640"/>
      <c r="AS221" s="9"/>
      <c r="AT221" s="9"/>
    </row>
    <row r="222" spans="1:46" ht="15" customHeight="1" thickBot="1">
      <c r="M222" s="93"/>
      <c r="N222" s="460" t="s">
        <v>98</v>
      </c>
      <c r="O222" s="1074">
        <f>H67</f>
        <v>6.4</v>
      </c>
      <c r="P222" s="1286">
        <f>I67</f>
        <v>6.4</v>
      </c>
      <c r="Q222" s="1074">
        <f>K199</f>
        <v>10</v>
      </c>
      <c r="R222" s="1287">
        <f>L199</f>
        <v>10</v>
      </c>
      <c r="S222" s="1084"/>
      <c r="T222" s="1288"/>
      <c r="U222" s="1086">
        <f t="shared" si="212"/>
        <v>16.399999999999999</v>
      </c>
      <c r="V222" s="1289">
        <f t="shared" si="217"/>
        <v>16.399999999999999</v>
      </c>
      <c r="W222" s="1086">
        <f t="shared" si="217"/>
        <v>10</v>
      </c>
      <c r="X222" s="1289">
        <f t="shared" si="217"/>
        <v>10</v>
      </c>
      <c r="Z222" s="1302" t="s">
        <v>475</v>
      </c>
      <c r="AA222" s="1219"/>
      <c r="AB222" s="1307"/>
      <c r="AC222" s="1221"/>
      <c r="AD222" s="1310"/>
      <c r="AE222" s="1219"/>
      <c r="AF222" s="1307"/>
      <c r="AG222" s="1091">
        <f t="shared" si="218"/>
        <v>0</v>
      </c>
      <c r="AH222" s="1313">
        <f t="shared" si="218"/>
        <v>0</v>
      </c>
      <c r="AI222" s="1091">
        <f t="shared" si="216"/>
        <v>0</v>
      </c>
      <c r="AJ222" s="1315">
        <f t="shared" si="219"/>
        <v>0</v>
      </c>
      <c r="AO222" s="1303" t="s">
        <v>410</v>
      </c>
      <c r="AP222" s="1154">
        <f t="shared" si="213"/>
        <v>15</v>
      </c>
      <c r="AQ222" s="1155">
        <f t="shared" si="214"/>
        <v>15</v>
      </c>
      <c r="AR222" s="640"/>
      <c r="AS222" s="9"/>
      <c r="AT222" s="9"/>
    </row>
    <row r="223" spans="1:46" ht="13.5" customHeight="1" thickBot="1">
      <c r="A223" s="9"/>
      <c r="B223" s="337"/>
      <c r="C223" s="4"/>
      <c r="D223" s="563"/>
      <c r="E223" s="337"/>
      <c r="F223" s="356"/>
      <c r="H223" s="2624"/>
      <c r="J223" s="2624"/>
      <c r="L223" s="143"/>
      <c r="M223" s="93"/>
      <c r="N223" s="86"/>
      <c r="O223" s="12"/>
      <c r="P223" s="365"/>
      <c r="R223" s="7"/>
      <c r="S223" s="12"/>
      <c r="T223" s="365"/>
      <c r="U223" s="9"/>
      <c r="Z223" s="1303" t="s">
        <v>410</v>
      </c>
      <c r="AA223" s="1323">
        <f t="shared" ref="AA223:AF223" si="220">AA220+AA221+AA222</f>
        <v>15</v>
      </c>
      <c r="AB223" s="1248">
        <f t="shared" si="220"/>
        <v>15</v>
      </c>
      <c r="AC223" s="1304">
        <f t="shared" si="220"/>
        <v>0</v>
      </c>
      <c r="AD223" s="1246">
        <f t="shared" si="220"/>
        <v>0</v>
      </c>
      <c r="AE223" s="1323">
        <f t="shared" si="220"/>
        <v>0</v>
      </c>
      <c r="AF223" s="1248">
        <f t="shared" si="220"/>
        <v>0</v>
      </c>
      <c r="AG223" s="1154">
        <f t="shared" si="218"/>
        <v>15</v>
      </c>
      <c r="AH223" s="1247">
        <f t="shared" si="218"/>
        <v>15</v>
      </c>
      <c r="AI223" s="1154">
        <f t="shared" si="216"/>
        <v>0</v>
      </c>
      <c r="AJ223" s="1248">
        <f t="shared" si="219"/>
        <v>0</v>
      </c>
      <c r="AO223" s="1139" t="s">
        <v>261</v>
      </c>
      <c r="AP223" s="1127">
        <f t="shared" si="213"/>
        <v>183.49</v>
      </c>
      <c r="AQ223" s="1140">
        <f t="shared" si="214"/>
        <v>157.30000000000001</v>
      </c>
      <c r="AR223" s="640"/>
      <c r="AS223" s="9"/>
      <c r="AT223" s="9"/>
    </row>
    <row r="224" spans="1:46" ht="13.5" customHeight="1" thickBot="1">
      <c r="A224" s="90"/>
      <c r="B224" s="7"/>
      <c r="C224" s="13"/>
      <c r="D224" s="7"/>
      <c r="E224" s="12"/>
      <c r="F224" s="143"/>
      <c r="H224" s="2624"/>
      <c r="J224" s="2624"/>
      <c r="L224" s="2626"/>
      <c r="M224" s="93"/>
      <c r="N224" s="7"/>
      <c r="O224" s="12"/>
      <c r="P224" s="143"/>
      <c r="R224" s="9"/>
      <c r="S224" s="9"/>
      <c r="T224" s="9"/>
      <c r="U224" s="9"/>
      <c r="Z224" s="1139" t="s">
        <v>402</v>
      </c>
      <c r="AA224" s="1193">
        <f>E185</f>
        <v>92.07</v>
      </c>
      <c r="AB224" s="1194">
        <f>F185</f>
        <v>79.599999999999994</v>
      </c>
      <c r="AC224" s="1089">
        <f>K195</f>
        <v>91.42</v>
      </c>
      <c r="AD224" s="1195">
        <f>L195</f>
        <v>77.7</v>
      </c>
      <c r="AE224" s="1193"/>
      <c r="AF224" s="1194"/>
      <c r="AG224" s="1089"/>
      <c r="AH224" s="1196">
        <f>AB224+AD224</f>
        <v>157.30000000000001</v>
      </c>
      <c r="AI224" s="1089">
        <f t="shared" si="216"/>
        <v>91.42</v>
      </c>
      <c r="AJ224" s="1197">
        <f t="shared" si="219"/>
        <v>77.7</v>
      </c>
      <c r="AO224" s="1141" t="s">
        <v>151</v>
      </c>
      <c r="AP224" s="1115">
        <f t="shared" si="213"/>
        <v>0</v>
      </c>
      <c r="AQ224" s="1135">
        <f t="shared" si="214"/>
        <v>0</v>
      </c>
      <c r="AR224" s="107"/>
      <c r="AS224" s="9"/>
      <c r="AT224" s="9"/>
    </row>
    <row r="225" spans="1:46" ht="14.25" customHeight="1" thickBot="1">
      <c r="A225" s="9"/>
      <c r="B225" s="337"/>
      <c r="C225" s="9"/>
      <c r="D225" s="7"/>
      <c r="E225" s="34"/>
      <c r="F225" s="143"/>
      <c r="H225" s="2624"/>
      <c r="J225" s="2624"/>
      <c r="L225" s="1884"/>
      <c r="M225" s="93"/>
      <c r="N225" s="7"/>
      <c r="O225" s="12"/>
      <c r="P225" s="365"/>
      <c r="R225" s="7"/>
      <c r="S225" s="12"/>
      <c r="T225" s="365"/>
      <c r="U225" s="9"/>
      <c r="V225" s="1056"/>
      <c r="X225" s="1056"/>
      <c r="Z225" s="1141" t="s">
        <v>403</v>
      </c>
      <c r="AA225" s="1178"/>
      <c r="AB225" s="1198"/>
      <c r="AC225" s="1091"/>
      <c r="AD225" s="1199"/>
      <c r="AE225" s="1178"/>
      <c r="AF225" s="1198"/>
      <c r="AG225" s="1091">
        <f>AA225+AC225</f>
        <v>0</v>
      </c>
      <c r="AH225" s="1200">
        <f>AB225+AD225</f>
        <v>0</v>
      </c>
      <c r="AI225" s="1091">
        <f t="shared" si="216"/>
        <v>0</v>
      </c>
      <c r="AJ225" s="1201">
        <f t="shared" si="219"/>
        <v>0</v>
      </c>
      <c r="AO225" s="1142" t="s">
        <v>399</v>
      </c>
      <c r="AP225" s="1143">
        <f t="shared" si="213"/>
        <v>183.49</v>
      </c>
      <c r="AQ225" s="1144">
        <f t="shared" si="214"/>
        <v>157.30000000000001</v>
      </c>
      <c r="AR225" s="107"/>
      <c r="AS225" s="9"/>
      <c r="AT225" s="9"/>
    </row>
    <row r="226" spans="1:46" ht="12.75" customHeight="1" thickBot="1">
      <c r="A226" s="9"/>
      <c r="B226" s="41"/>
      <c r="C226" s="9"/>
      <c r="D226" s="7"/>
      <c r="E226" s="12"/>
      <c r="F226" s="143"/>
      <c r="H226" s="2624"/>
      <c r="J226" s="2624"/>
      <c r="L226" s="145"/>
      <c r="M226" s="93"/>
      <c r="R226" s="9"/>
      <c r="S226" s="9"/>
      <c r="T226" s="9"/>
      <c r="U226" s="9"/>
      <c r="V226" s="1056"/>
      <c r="X226" s="1056"/>
      <c r="Z226" s="1142" t="s">
        <v>399</v>
      </c>
      <c r="AA226" s="1202">
        <f t="shared" ref="AA226:AF226" si="221">SUM(AA224:AA225)</f>
        <v>92.07</v>
      </c>
      <c r="AB226" s="1203">
        <f t="shared" si="221"/>
        <v>79.599999999999994</v>
      </c>
      <c r="AC226" s="1204">
        <f t="shared" si="221"/>
        <v>91.42</v>
      </c>
      <c r="AD226" s="1144">
        <f t="shared" si="221"/>
        <v>77.7</v>
      </c>
      <c r="AE226" s="1202">
        <f t="shared" si="221"/>
        <v>0</v>
      </c>
      <c r="AF226" s="1203">
        <f t="shared" si="221"/>
        <v>0</v>
      </c>
      <c r="AG226" s="1143">
        <f>AA226+AC226</f>
        <v>183.49</v>
      </c>
      <c r="AH226" s="1205">
        <f>AB226+AD226</f>
        <v>157.30000000000001</v>
      </c>
      <c r="AI226" s="1143">
        <f t="shared" si="216"/>
        <v>91.42</v>
      </c>
      <c r="AJ226" s="1206">
        <f t="shared" si="219"/>
        <v>77.7</v>
      </c>
      <c r="AM226" s="1119"/>
      <c r="AN226" s="298"/>
      <c r="AO226" s="1145" t="s">
        <v>259</v>
      </c>
      <c r="AP226" s="1127">
        <f t="shared" si="213"/>
        <v>0</v>
      </c>
      <c r="AQ226" s="1140">
        <f t="shared" si="214"/>
        <v>0</v>
      </c>
      <c r="AR226" s="107"/>
      <c r="AS226" s="9"/>
      <c r="AT226" s="9"/>
    </row>
    <row r="227" spans="1:46" ht="14.25" customHeight="1">
      <c r="A227" s="9"/>
      <c r="B227" s="41"/>
      <c r="C227" s="9"/>
      <c r="D227" s="7"/>
      <c r="E227" s="12"/>
      <c r="F227" s="143"/>
      <c r="H227" s="2624"/>
      <c r="J227" s="2624"/>
      <c r="L227" s="363"/>
      <c r="M227" s="93"/>
      <c r="N227" s="47"/>
      <c r="O227" s="46"/>
      <c r="P227" s="145"/>
      <c r="Q227" s="9"/>
      <c r="R227" s="7"/>
      <c r="S227" s="7"/>
      <c r="T227" s="143"/>
      <c r="U227" s="9"/>
      <c r="V227" s="286"/>
      <c r="X227" s="286"/>
      <c r="Z227" s="1145" t="s">
        <v>259</v>
      </c>
      <c r="AA227" s="1207"/>
      <c r="AB227" s="1208"/>
      <c r="AC227" s="1209"/>
      <c r="AD227" s="1210"/>
      <c r="AE227" s="1207"/>
      <c r="AF227" s="1208"/>
      <c r="AG227" s="1089"/>
      <c r="AH227" s="1211"/>
      <c r="AI227" s="1089">
        <f t="shared" si="216"/>
        <v>0</v>
      </c>
      <c r="AJ227" s="1212"/>
      <c r="AM227" s="1119"/>
      <c r="AN227" s="1256"/>
      <c r="AO227" s="1146" t="s">
        <v>103</v>
      </c>
      <c r="AP227" s="1106">
        <f t="shared" si="213"/>
        <v>0</v>
      </c>
      <c r="AQ227" s="1131">
        <f t="shared" si="214"/>
        <v>0</v>
      </c>
      <c r="AR227" s="107"/>
      <c r="AS227" s="9"/>
      <c r="AT227" s="9"/>
    </row>
    <row r="228" spans="1:46" ht="15.75" customHeight="1" thickBot="1">
      <c r="A228" s="9"/>
      <c r="B228" s="41"/>
      <c r="C228" s="9"/>
      <c r="D228" s="7"/>
      <c r="E228" s="12"/>
      <c r="F228" s="145"/>
      <c r="H228" s="2624"/>
      <c r="J228" s="2624"/>
      <c r="L228" s="87"/>
      <c r="M228" s="93"/>
      <c r="N228" s="102"/>
      <c r="O228" s="101"/>
      <c r="P228" s="138"/>
      <c r="Q228" s="9"/>
      <c r="R228" s="7"/>
      <c r="S228" s="7"/>
      <c r="T228" s="9"/>
      <c r="U228" s="9"/>
      <c r="V228" s="1051"/>
      <c r="X228" s="1051"/>
      <c r="Z228" s="1146" t="s">
        <v>103</v>
      </c>
      <c r="AA228" s="1213"/>
      <c r="AB228" s="1214"/>
      <c r="AC228" s="1215"/>
      <c r="AD228" s="1216"/>
      <c r="AE228" s="1213"/>
      <c r="AF228" s="1214"/>
      <c r="AG228" s="1090">
        <f t="shared" ref="AG228:AH230" si="222">AA228+AC228</f>
        <v>0</v>
      </c>
      <c r="AH228" s="1217">
        <f t="shared" si="222"/>
        <v>0</v>
      </c>
      <c r="AI228" s="1090">
        <f t="shared" si="216"/>
        <v>0</v>
      </c>
      <c r="AJ228" s="1218">
        <f>AD228+AF228</f>
        <v>0</v>
      </c>
      <c r="AM228" s="1257"/>
      <c r="AN228" s="78"/>
      <c r="AO228" s="1147" t="s">
        <v>260</v>
      </c>
      <c r="AP228" s="1115">
        <f t="shared" si="213"/>
        <v>0</v>
      </c>
      <c r="AQ228" s="1135">
        <f t="shared" si="214"/>
        <v>0</v>
      </c>
      <c r="AR228" s="107"/>
      <c r="AS228" s="9"/>
      <c r="AT228" s="9"/>
    </row>
    <row r="229" spans="1:46" ht="15" customHeight="1" thickBot="1">
      <c r="A229" s="9"/>
      <c r="B229" s="41"/>
      <c r="C229" s="9"/>
      <c r="H229" s="2624"/>
      <c r="J229" s="2625"/>
      <c r="L229" s="137"/>
      <c r="M229" s="93"/>
      <c r="N229" s="102"/>
      <c r="O229" s="101"/>
      <c r="P229" s="138"/>
      <c r="Q229" s="9"/>
      <c r="R229" s="7"/>
      <c r="S229" s="7"/>
      <c r="T229" s="9"/>
      <c r="U229" s="9"/>
      <c r="V229" s="286"/>
      <c r="X229" s="1051"/>
      <c r="Z229" s="1147" t="s">
        <v>260</v>
      </c>
      <c r="AA229" s="1219"/>
      <c r="AB229" s="1220"/>
      <c r="AC229" s="1221"/>
      <c r="AD229" s="1222"/>
      <c r="AE229" s="1219"/>
      <c r="AF229" s="1220"/>
      <c r="AG229" s="1091">
        <f t="shared" si="222"/>
        <v>0</v>
      </c>
      <c r="AH229" s="1223">
        <f t="shared" si="222"/>
        <v>0</v>
      </c>
      <c r="AI229" s="1091">
        <f t="shared" si="216"/>
        <v>0</v>
      </c>
      <c r="AJ229" s="1224">
        <f>AD229+AF229</f>
        <v>0</v>
      </c>
      <c r="AO229" s="1148" t="s">
        <v>400</v>
      </c>
      <c r="AP229" s="1149">
        <f t="shared" si="213"/>
        <v>0</v>
      </c>
      <c r="AQ229" s="1150">
        <f t="shared" si="214"/>
        <v>0</v>
      </c>
      <c r="AR229" s="107"/>
      <c r="AS229" s="9"/>
      <c r="AT229" s="9"/>
    </row>
    <row r="230" spans="1:46" ht="13.5" customHeight="1" thickBot="1">
      <c r="A230" s="9"/>
      <c r="B230" s="41"/>
      <c r="C230" s="9"/>
      <c r="D230" s="7"/>
      <c r="E230" s="12"/>
      <c r="F230" s="143"/>
      <c r="G230" s="47"/>
      <c r="H230" s="46"/>
      <c r="I230" s="145"/>
      <c r="J230" s="2627"/>
      <c r="L230" s="365"/>
      <c r="M230" s="93"/>
      <c r="N230" s="107"/>
      <c r="O230" s="93"/>
      <c r="P230" s="2690"/>
      <c r="R230" s="9"/>
      <c r="S230" s="9"/>
      <c r="T230" s="9"/>
      <c r="U230" s="9"/>
      <c r="V230" s="1058"/>
      <c r="X230" s="1058"/>
      <c r="Z230" s="1317" t="s">
        <v>400</v>
      </c>
      <c r="AA230" s="1318">
        <f t="shared" ref="AA230:AF230" si="223">AA227+AA228+AA229</f>
        <v>0</v>
      </c>
      <c r="AB230" s="1190">
        <f t="shared" si="223"/>
        <v>0</v>
      </c>
      <c r="AC230" s="1318">
        <f t="shared" si="223"/>
        <v>0</v>
      </c>
      <c r="AD230" s="1190">
        <f t="shared" si="223"/>
        <v>0</v>
      </c>
      <c r="AE230" s="1318">
        <f t="shared" si="223"/>
        <v>0</v>
      </c>
      <c r="AF230" s="1190">
        <f t="shared" si="223"/>
        <v>0</v>
      </c>
      <c r="AG230" s="1189">
        <f t="shared" si="222"/>
        <v>0</v>
      </c>
      <c r="AH230" s="1191">
        <f t="shared" si="222"/>
        <v>0</v>
      </c>
      <c r="AI230" s="1189">
        <f t="shared" si="216"/>
        <v>0</v>
      </c>
      <c r="AJ230" s="1192">
        <f>AD230+AF230</f>
        <v>0</v>
      </c>
      <c r="AO230" s="107"/>
      <c r="AP230" s="9"/>
      <c r="AR230" s="9"/>
    </row>
    <row r="231" spans="1:46" ht="13.5" customHeight="1">
      <c r="A231" s="9"/>
      <c r="B231" s="41"/>
      <c r="C231" s="9"/>
      <c r="D231" s="7"/>
      <c r="E231" s="12"/>
      <c r="F231" s="145"/>
      <c r="G231" s="45"/>
      <c r="H231" s="12"/>
      <c r="I231" s="143"/>
      <c r="J231" s="7"/>
      <c r="K231" s="12"/>
      <c r="L231" s="365"/>
      <c r="M231" s="93"/>
      <c r="N231" s="107"/>
      <c r="O231" s="93"/>
      <c r="P231" s="2690"/>
      <c r="R231" s="9"/>
      <c r="S231" s="9"/>
      <c r="T231" s="9"/>
      <c r="U231" s="9"/>
      <c r="V231" s="1058"/>
      <c r="X231" s="1058"/>
      <c r="Z231" s="107"/>
      <c r="AB231" s="1051"/>
      <c r="AD231" s="1051"/>
      <c r="AF231" s="107"/>
      <c r="AH231" s="1061"/>
      <c r="AJ231" s="1064"/>
      <c r="AO231" s="107"/>
      <c r="AP231" s="9"/>
      <c r="AR231" s="9"/>
    </row>
    <row r="232" spans="1:46" ht="14.25" customHeight="1">
      <c r="B232" s="176" t="s">
        <v>235</v>
      </c>
      <c r="F232" s="2"/>
      <c r="G232" s="2"/>
      <c r="H232" s="2"/>
      <c r="K232" s="2"/>
      <c r="M232" s="93"/>
      <c r="R232" s="7"/>
      <c r="S232" s="46"/>
      <c r="T232" s="145"/>
      <c r="U232" s="9"/>
      <c r="Z232" t="s">
        <v>380</v>
      </c>
      <c r="AO232" s="138"/>
      <c r="AP232" s="107"/>
      <c r="AQ232" s="9"/>
    </row>
    <row r="233" spans="1:46" ht="15" customHeight="1" thickBot="1">
      <c r="B233"/>
      <c r="C233" s="100" t="s">
        <v>550</v>
      </c>
      <c r="E233" s="77"/>
      <c r="K233" s="1791" t="s">
        <v>118</v>
      </c>
      <c r="M233" s="93"/>
      <c r="Z233" s="100" t="str">
        <f>A238</f>
        <v xml:space="preserve">  5 - й   день</v>
      </c>
      <c r="AA233" s="2" t="s">
        <v>910</v>
      </c>
      <c r="AF233" s="133" t="s">
        <v>143</v>
      </c>
      <c r="AH233" s="309" t="s">
        <v>381</v>
      </c>
      <c r="AI233" s="63"/>
      <c r="AS233" s="46"/>
      <c r="AT233" s="619"/>
    </row>
    <row r="234" spans="1:46" ht="15" thickBot="1">
      <c r="A234" s="2" t="s">
        <v>910</v>
      </c>
      <c r="B234" s="2"/>
      <c r="C234" s="79"/>
      <c r="E234" s="133" t="s">
        <v>143</v>
      </c>
      <c r="H234" s="80"/>
      <c r="I234" s="1778" t="s">
        <v>549</v>
      </c>
      <c r="J234" s="561"/>
      <c r="M234" s="93"/>
      <c r="N234" t="s">
        <v>380</v>
      </c>
      <c r="AO234" s="39"/>
      <c r="AP234" s="39"/>
      <c r="AQ234" s="49"/>
      <c r="AS234" s="343"/>
      <c r="AT234" s="343"/>
    </row>
    <row r="235" spans="1:46" ht="15" thickBot="1">
      <c r="A235" s="2"/>
      <c r="M235" s="93"/>
      <c r="N235" s="100" t="str">
        <f>A238</f>
        <v xml:space="preserve">  5 - й   день</v>
      </c>
      <c r="O235" s="2" t="s">
        <v>910</v>
      </c>
      <c r="T235" s="133" t="s">
        <v>143</v>
      </c>
      <c r="V235" s="309" t="s">
        <v>381</v>
      </c>
      <c r="W235" s="63"/>
      <c r="X235" s="1258"/>
      <c r="Z235" s="1045" t="s">
        <v>307</v>
      </c>
      <c r="AA235" s="1046" t="s">
        <v>382</v>
      </c>
      <c r="AB235" s="1047"/>
      <c r="AC235" s="1046" t="s">
        <v>383</v>
      </c>
      <c r="AD235" s="1047"/>
      <c r="AE235" s="1046" t="s">
        <v>384</v>
      </c>
      <c r="AF235" s="1047"/>
      <c r="AG235" s="1046" t="s">
        <v>388</v>
      </c>
      <c r="AH235" s="1047"/>
      <c r="AI235" s="1093" t="s">
        <v>389</v>
      </c>
      <c r="AJ235" s="1047"/>
      <c r="AL235" s="87" t="s">
        <v>390</v>
      </c>
      <c r="AN235" s="9"/>
      <c r="AO235" s="1045" t="s">
        <v>307</v>
      </c>
      <c r="AP235" s="1120" t="s">
        <v>391</v>
      </c>
      <c r="AQ235" s="1121"/>
      <c r="AS235" s="343"/>
      <c r="AT235" s="343"/>
    </row>
    <row r="236" spans="1:46" ht="12.75" customHeight="1" thickBot="1">
      <c r="A236" s="27" t="s">
        <v>2</v>
      </c>
      <c r="B236" s="81" t="s">
        <v>3</v>
      </c>
      <c r="C236" s="82" t="s">
        <v>4</v>
      </c>
      <c r="D236" s="84" t="s">
        <v>61</v>
      </c>
      <c r="E236" s="67"/>
      <c r="F236" s="67"/>
      <c r="G236" s="67"/>
      <c r="H236" s="67"/>
      <c r="I236" s="67"/>
      <c r="J236" s="67"/>
      <c r="K236" s="67"/>
      <c r="L236" s="53"/>
      <c r="M236" s="93"/>
      <c r="Z236" s="1324" t="s">
        <v>415</v>
      </c>
      <c r="AA236" s="1048" t="s">
        <v>101</v>
      </c>
      <c r="AB236" s="1050" t="s">
        <v>102</v>
      </c>
      <c r="AC236" s="1094" t="s">
        <v>101</v>
      </c>
      <c r="AD236" s="1095" t="s">
        <v>102</v>
      </c>
      <c r="AE236" s="1094" t="s">
        <v>101</v>
      </c>
      <c r="AF236" s="1095" t="s">
        <v>102</v>
      </c>
      <c r="AG236" s="1048" t="s">
        <v>101</v>
      </c>
      <c r="AH236" s="1049" t="s">
        <v>102</v>
      </c>
      <c r="AI236" s="1096" t="s">
        <v>101</v>
      </c>
      <c r="AJ236" s="1049" t="s">
        <v>102</v>
      </c>
      <c r="AL236" s="56"/>
      <c r="AN236" s="31"/>
      <c r="AO236" s="31"/>
      <c r="AP236" s="1328" t="s">
        <v>101</v>
      </c>
      <c r="AQ236" s="1329" t="s">
        <v>102</v>
      </c>
      <c r="AS236" s="12"/>
      <c r="AT236" s="12"/>
    </row>
    <row r="237" spans="1:46" ht="15" thickBot="1">
      <c r="A237" s="262" t="s">
        <v>5</v>
      </c>
      <c r="B237"/>
      <c r="C237" s="263" t="s">
        <v>62</v>
      </c>
      <c r="D237" s="56"/>
      <c r="E237" s="31"/>
      <c r="F237" s="31"/>
      <c r="G237" s="2444"/>
      <c r="H237" s="31"/>
      <c r="I237" s="31"/>
      <c r="J237" s="31"/>
      <c r="K237" s="31"/>
      <c r="L237" s="72"/>
      <c r="M237" s="93"/>
      <c r="N237" s="1343" t="s">
        <v>419</v>
      </c>
      <c r="O237" s="187"/>
      <c r="P237" s="187"/>
      <c r="Q237" s="187"/>
      <c r="R237" s="187"/>
      <c r="S237" s="187"/>
      <c r="T237" s="187"/>
      <c r="U237" s="187"/>
      <c r="V237" s="187"/>
      <c r="W237" s="187"/>
      <c r="X237" s="1043"/>
      <c r="Z237" s="1151" t="s">
        <v>69</v>
      </c>
      <c r="AA237" s="1193"/>
      <c r="AB237" s="1225"/>
      <c r="AC237" s="1193"/>
      <c r="AD237" s="1226"/>
      <c r="AE237" s="1193"/>
      <c r="AF237" s="1227"/>
      <c r="AG237" s="1089">
        <f t="shared" ref="AG237:AG246" si="224">AA237+AC237</f>
        <v>0</v>
      </c>
      <c r="AH237" s="1228">
        <f t="shared" ref="AH237:AH246" si="225">AB237+AD237</f>
        <v>0</v>
      </c>
      <c r="AI237" s="1089">
        <f t="shared" ref="AI237:AI246" si="226">AC237+AE237</f>
        <v>0</v>
      </c>
      <c r="AJ237" s="1229">
        <f t="shared" ref="AJ237:AJ246" si="227">AD237+AF237</f>
        <v>0</v>
      </c>
      <c r="AL237" s="1045" t="s">
        <v>307</v>
      </c>
      <c r="AM237" s="1098" t="s">
        <v>391</v>
      </c>
      <c r="AN237" s="1099"/>
      <c r="AO237" s="1151" t="s">
        <v>69</v>
      </c>
      <c r="AP237" s="1127">
        <f t="shared" ref="AP237:AP245" si="228">AA237+AC237+AE237</f>
        <v>0</v>
      </c>
      <c r="AQ237" s="1140">
        <f t="shared" ref="AQ237:AQ245" si="229">AB237+AD237+AF237</f>
        <v>0</v>
      </c>
      <c r="AS237" s="12"/>
      <c r="AT237" s="12"/>
    </row>
    <row r="238" spans="1:46" ht="14.25" customHeight="1" thickBot="1">
      <c r="A238" s="1547" t="s">
        <v>270</v>
      </c>
      <c r="B238" s="67"/>
      <c r="C238" s="67"/>
      <c r="D238" s="1508" t="s">
        <v>148</v>
      </c>
      <c r="E238" s="1509"/>
      <c r="F238" s="1548"/>
      <c r="G238" s="1510" t="s">
        <v>480</v>
      </c>
      <c r="H238" s="1702"/>
      <c r="I238" s="1703"/>
      <c r="J238" s="2683" t="s">
        <v>819</v>
      </c>
      <c r="K238" s="2684"/>
      <c r="L238" s="2685"/>
      <c r="M238" s="93"/>
      <c r="N238" s="744"/>
      <c r="O238" s="14" t="s">
        <v>420</v>
      </c>
      <c r="P238" s="14"/>
      <c r="Q238" s="14"/>
      <c r="R238" s="14"/>
      <c r="S238" s="14"/>
      <c r="T238" s="14"/>
      <c r="U238" s="14"/>
      <c r="V238" s="14"/>
      <c r="W238" s="14"/>
      <c r="X238" s="1044"/>
      <c r="Z238" s="1151" t="s">
        <v>71</v>
      </c>
      <c r="AA238" s="1171"/>
      <c r="AB238" s="1230"/>
      <c r="AC238" s="1171"/>
      <c r="AD238" s="1231"/>
      <c r="AE238" s="1171"/>
      <c r="AF238" s="1232"/>
      <c r="AG238" s="1090">
        <f t="shared" si="224"/>
        <v>0</v>
      </c>
      <c r="AH238" s="1233">
        <f t="shared" si="225"/>
        <v>0</v>
      </c>
      <c r="AI238" s="1090">
        <f t="shared" si="226"/>
        <v>0</v>
      </c>
      <c r="AJ238" s="1162">
        <f t="shared" si="227"/>
        <v>0</v>
      </c>
      <c r="AL238" s="757"/>
      <c r="AM238" s="1100" t="s">
        <v>101</v>
      </c>
      <c r="AN238" s="1101" t="s">
        <v>102</v>
      </c>
      <c r="AO238" s="1151" t="s">
        <v>71</v>
      </c>
      <c r="AP238" s="1106">
        <f t="shared" si="228"/>
        <v>0</v>
      </c>
      <c r="AQ238" s="1131">
        <f t="shared" si="229"/>
        <v>0</v>
      </c>
      <c r="AS238" s="9"/>
      <c r="AT238" s="9"/>
    </row>
    <row r="239" spans="1:46" ht="12.75" customHeight="1" thickBot="1">
      <c r="A239" s="84"/>
      <c r="B239" s="169" t="s">
        <v>156</v>
      </c>
      <c r="C239" s="53"/>
      <c r="D239" s="1698" t="s">
        <v>484</v>
      </c>
      <c r="E239" s="1473"/>
      <c r="F239" s="1549"/>
      <c r="G239" s="1829" t="s">
        <v>481</v>
      </c>
      <c r="H239" s="1704"/>
      <c r="I239" s="1546"/>
      <c r="J239" s="2686" t="s">
        <v>877</v>
      </c>
      <c r="K239" s="1975"/>
      <c r="L239" s="1974"/>
      <c r="M239" s="93"/>
      <c r="Z239" s="1151" t="s">
        <v>72</v>
      </c>
      <c r="AA239" s="1234"/>
      <c r="AB239" s="1290"/>
      <c r="AC239" s="1234"/>
      <c r="AD239" s="1236"/>
      <c r="AE239" s="1234"/>
      <c r="AF239" s="1237"/>
      <c r="AG239" s="1090">
        <f t="shared" si="224"/>
        <v>0</v>
      </c>
      <c r="AH239" s="1233">
        <f t="shared" si="225"/>
        <v>0</v>
      </c>
      <c r="AI239" s="1090">
        <f t="shared" si="226"/>
        <v>0</v>
      </c>
      <c r="AJ239" s="1162">
        <f t="shared" si="227"/>
        <v>0</v>
      </c>
      <c r="AL239" s="1102" t="s">
        <v>134</v>
      </c>
      <c r="AM239" s="1103">
        <f t="shared" ref="AM239:AM244" si="230">O243+Q243+S243</f>
        <v>50</v>
      </c>
      <c r="AN239" s="1104">
        <f t="shared" ref="AN239:AN244" si="231">P243+R243+T243</f>
        <v>50</v>
      </c>
      <c r="AO239" s="1151" t="s">
        <v>72</v>
      </c>
      <c r="AP239" s="1106">
        <f t="shared" si="228"/>
        <v>0</v>
      </c>
      <c r="AQ239" s="1131">
        <f t="shared" si="229"/>
        <v>0</v>
      </c>
      <c r="AS239" s="9"/>
      <c r="AT239" s="9"/>
    </row>
    <row r="240" spans="1:46" ht="13.5" customHeight="1" thickBot="1">
      <c r="A240" s="2090" t="s">
        <v>874</v>
      </c>
      <c r="B240" s="272" t="s">
        <v>873</v>
      </c>
      <c r="C240" s="378">
        <v>60</v>
      </c>
      <c r="D240" s="1393" t="s">
        <v>100</v>
      </c>
      <c r="E240" s="1384" t="s">
        <v>101</v>
      </c>
      <c r="F240" s="1385" t="s">
        <v>102</v>
      </c>
      <c r="G240" s="1393" t="s">
        <v>100</v>
      </c>
      <c r="H240" s="1384" t="s">
        <v>101</v>
      </c>
      <c r="I240" s="1385" t="s">
        <v>102</v>
      </c>
      <c r="J240" s="2029" t="s">
        <v>100</v>
      </c>
      <c r="K240" s="161" t="s">
        <v>101</v>
      </c>
      <c r="L240" s="162" t="s">
        <v>102</v>
      </c>
      <c r="M240" s="93"/>
      <c r="Z240" s="1151" t="s">
        <v>73</v>
      </c>
      <c r="AA240" s="1171"/>
      <c r="AB240" s="1235"/>
      <c r="AC240" s="1171">
        <f>E254</f>
        <v>15</v>
      </c>
      <c r="AD240" s="1878">
        <f>F254</f>
        <v>14.75</v>
      </c>
      <c r="AE240" s="1171"/>
      <c r="AF240" s="1237"/>
      <c r="AG240" s="1090">
        <f t="shared" si="224"/>
        <v>15</v>
      </c>
      <c r="AH240" s="1233">
        <f t="shared" si="225"/>
        <v>14.75</v>
      </c>
      <c r="AI240" s="1090">
        <f t="shared" si="226"/>
        <v>15</v>
      </c>
      <c r="AJ240" s="1162">
        <f t="shared" si="227"/>
        <v>14.75</v>
      </c>
      <c r="AL240" s="1105" t="s">
        <v>133</v>
      </c>
      <c r="AM240" s="1106">
        <f t="shared" si="230"/>
        <v>105</v>
      </c>
      <c r="AN240" s="1107">
        <f t="shared" si="231"/>
        <v>105</v>
      </c>
      <c r="AO240" s="1151" t="s">
        <v>73</v>
      </c>
      <c r="AP240" s="1106">
        <f t="shared" si="228"/>
        <v>15</v>
      </c>
      <c r="AQ240" s="1131">
        <f t="shared" si="229"/>
        <v>14.75</v>
      </c>
      <c r="AS240" s="9"/>
      <c r="AT240" s="9"/>
    </row>
    <row r="241" spans="1:46">
      <c r="A241" s="238" t="s">
        <v>478</v>
      </c>
      <c r="B241" s="272" t="s">
        <v>148</v>
      </c>
      <c r="C241" s="258">
        <v>120</v>
      </c>
      <c r="D241" s="1362" t="s">
        <v>121</v>
      </c>
      <c r="E241" s="1531">
        <v>154.33799999999999</v>
      </c>
      <c r="F241" s="1365">
        <v>108.2</v>
      </c>
      <c r="G241" s="987" t="s">
        <v>45</v>
      </c>
      <c r="H241" s="988">
        <v>165.6</v>
      </c>
      <c r="I241" s="989">
        <v>120.36</v>
      </c>
      <c r="J241" s="188" t="s">
        <v>701</v>
      </c>
      <c r="K241" s="228">
        <v>100</v>
      </c>
      <c r="L241" s="2000">
        <v>100</v>
      </c>
      <c r="M241" s="93"/>
      <c r="N241" s="1045" t="s">
        <v>307</v>
      </c>
      <c r="O241" s="1046" t="s">
        <v>382</v>
      </c>
      <c r="P241" s="1047"/>
      <c r="Q241" s="1046" t="s">
        <v>383</v>
      </c>
      <c r="R241" s="1047"/>
      <c r="S241" s="1046" t="s">
        <v>384</v>
      </c>
      <c r="T241" s="1047"/>
      <c r="U241" s="1046" t="s">
        <v>385</v>
      </c>
      <c r="V241" s="1047"/>
      <c r="W241" s="1046" t="s">
        <v>386</v>
      </c>
      <c r="X241" s="1047"/>
      <c r="Z241" s="1151" t="s">
        <v>75</v>
      </c>
      <c r="AA241" s="1171"/>
      <c r="AB241" s="1230"/>
      <c r="AC241" s="1171"/>
      <c r="AD241" s="1231"/>
      <c r="AE241" s="1171"/>
      <c r="AF241" s="1232"/>
      <c r="AG241" s="1090">
        <f t="shared" si="224"/>
        <v>0</v>
      </c>
      <c r="AH241" s="1233">
        <f t="shared" si="225"/>
        <v>0</v>
      </c>
      <c r="AI241" s="1090">
        <f t="shared" si="226"/>
        <v>0</v>
      </c>
      <c r="AJ241" s="1162">
        <f t="shared" si="227"/>
        <v>0</v>
      </c>
      <c r="AL241" s="1105" t="s">
        <v>79</v>
      </c>
      <c r="AM241" s="1106">
        <f t="shared" si="230"/>
        <v>35.910000000000004</v>
      </c>
      <c r="AN241" s="1107">
        <f t="shared" si="231"/>
        <v>35.910000000000004</v>
      </c>
      <c r="AO241" s="1151" t="s">
        <v>75</v>
      </c>
      <c r="AP241" s="1106">
        <f t="shared" si="228"/>
        <v>0</v>
      </c>
      <c r="AQ241" s="1131">
        <f t="shared" si="229"/>
        <v>0</v>
      </c>
      <c r="AS241" s="9"/>
      <c r="AT241" s="9"/>
    </row>
    <row r="242" spans="1:46" ht="15" thickBot="1">
      <c r="A242" s="174"/>
      <c r="B242" s="2503" t="s">
        <v>484</v>
      </c>
      <c r="C242" s="1609"/>
      <c r="D242" s="245" t="s">
        <v>161</v>
      </c>
      <c r="E242" s="241">
        <v>18.89</v>
      </c>
      <c r="F242" s="1370">
        <v>17</v>
      </c>
      <c r="G242" s="242" t="s">
        <v>147</v>
      </c>
      <c r="H242" s="241">
        <v>5.1929999999999996</v>
      </c>
      <c r="I242" s="1380">
        <v>5</v>
      </c>
      <c r="J242" s="2078" t="s">
        <v>50</v>
      </c>
      <c r="K242" s="244">
        <v>20</v>
      </c>
      <c r="L242" s="1723">
        <v>20</v>
      </c>
      <c r="M242" s="93"/>
      <c r="N242" s="757"/>
      <c r="O242" s="1048" t="s">
        <v>101</v>
      </c>
      <c r="P242" s="1049" t="s">
        <v>102</v>
      </c>
      <c r="Q242" s="1048" t="s">
        <v>101</v>
      </c>
      <c r="R242" s="1049" t="s">
        <v>102</v>
      </c>
      <c r="S242" s="1048" t="s">
        <v>101</v>
      </c>
      <c r="T242" s="1049" t="s">
        <v>102</v>
      </c>
      <c r="U242" s="1048" t="s">
        <v>101</v>
      </c>
      <c r="V242" s="1049" t="s">
        <v>102</v>
      </c>
      <c r="W242" s="1048" t="s">
        <v>101</v>
      </c>
      <c r="X242" s="1050" t="s">
        <v>102</v>
      </c>
      <c r="Z242" s="1151" t="s">
        <v>76</v>
      </c>
      <c r="AA242" s="1171"/>
      <c r="AB242" s="1238"/>
      <c r="AC242" s="1171"/>
      <c r="AD242" s="1231"/>
      <c r="AE242" s="1171"/>
      <c r="AF242" s="1232"/>
      <c r="AG242" s="1090">
        <f t="shared" si="224"/>
        <v>0</v>
      </c>
      <c r="AH242" s="1233">
        <f t="shared" si="225"/>
        <v>0</v>
      </c>
      <c r="AI242" s="1090">
        <f t="shared" si="226"/>
        <v>0</v>
      </c>
      <c r="AJ242" s="1162">
        <f t="shared" si="227"/>
        <v>0</v>
      </c>
      <c r="AL242" s="1108" t="s">
        <v>392</v>
      </c>
      <c r="AM242" s="1109">
        <f t="shared" si="230"/>
        <v>15</v>
      </c>
      <c r="AN242" s="1110">
        <f t="shared" si="231"/>
        <v>14.75</v>
      </c>
      <c r="AO242" s="1151" t="s">
        <v>76</v>
      </c>
      <c r="AP242" s="1106">
        <f t="shared" si="228"/>
        <v>0</v>
      </c>
      <c r="AQ242" s="1131">
        <f t="shared" si="229"/>
        <v>0</v>
      </c>
    </row>
    <row r="243" spans="1:46">
      <c r="A243" s="339" t="s">
        <v>482</v>
      </c>
      <c r="B243" s="2078" t="s">
        <v>480</v>
      </c>
      <c r="C243" s="258">
        <v>180</v>
      </c>
      <c r="D243" s="1536" t="s">
        <v>149</v>
      </c>
      <c r="E243" s="246">
        <v>4</v>
      </c>
      <c r="F243" s="1371">
        <v>2</v>
      </c>
      <c r="G243" s="242" t="s">
        <v>54</v>
      </c>
      <c r="H243" s="995">
        <v>1.4</v>
      </c>
      <c r="I243" s="1372">
        <v>1.4</v>
      </c>
      <c r="J243" s="189" t="s">
        <v>538</v>
      </c>
      <c r="K243" s="227">
        <v>20</v>
      </c>
      <c r="L243" s="1969">
        <v>20</v>
      </c>
      <c r="M243" s="1295"/>
      <c r="N243" s="1344" t="s">
        <v>134</v>
      </c>
      <c r="O243" s="1065">
        <f>C248</f>
        <v>20</v>
      </c>
      <c r="P243" s="1259">
        <f>C248</f>
        <v>20</v>
      </c>
      <c r="Q243" s="1079">
        <f>C262</f>
        <v>30</v>
      </c>
      <c r="R243" s="1251">
        <f>C262</f>
        <v>30</v>
      </c>
      <c r="S243" s="1079"/>
      <c r="T243" s="1260"/>
      <c r="U243" s="1079">
        <f>O243+Q243</f>
        <v>50</v>
      </c>
      <c r="V243" s="1250">
        <f>P243+R243</f>
        <v>50</v>
      </c>
      <c r="W243" s="1079">
        <f>Q243+S243</f>
        <v>30</v>
      </c>
      <c r="X243" s="1251">
        <f>R243+T243</f>
        <v>30</v>
      </c>
      <c r="Z243" s="1152" t="s">
        <v>417</v>
      </c>
      <c r="AA243" s="1171"/>
      <c r="AB243" s="1230"/>
      <c r="AC243" s="1171"/>
      <c r="AD243" s="1231"/>
      <c r="AE243" s="1171"/>
      <c r="AF243" s="1232"/>
      <c r="AG243" s="1090">
        <f t="shared" si="224"/>
        <v>0</v>
      </c>
      <c r="AH243" s="1233">
        <f t="shared" si="225"/>
        <v>0</v>
      </c>
      <c r="AI243" s="1090">
        <f t="shared" si="226"/>
        <v>0</v>
      </c>
      <c r="AJ243" s="1162">
        <f t="shared" si="227"/>
        <v>0</v>
      </c>
      <c r="AL243" s="1105" t="s">
        <v>105</v>
      </c>
      <c r="AM243" s="1106">
        <f t="shared" si="230"/>
        <v>54.87</v>
      </c>
      <c r="AN243" s="1107">
        <f t="shared" si="231"/>
        <v>54.87</v>
      </c>
      <c r="AO243" s="1152" t="s">
        <v>417</v>
      </c>
      <c r="AP243" s="1106">
        <f t="shared" si="228"/>
        <v>0</v>
      </c>
      <c r="AQ243" s="1131">
        <f t="shared" si="229"/>
        <v>0</v>
      </c>
    </row>
    <row r="244" spans="1:46" ht="14.25" customHeight="1" thickBot="1">
      <c r="A244" s="1505"/>
      <c r="B244" s="2511" t="s">
        <v>481</v>
      </c>
      <c r="C244" s="376"/>
      <c r="D244" s="245" t="s">
        <v>80</v>
      </c>
      <c r="E244" s="241">
        <v>10.8</v>
      </c>
      <c r="F244" s="1370">
        <v>10.8</v>
      </c>
      <c r="G244" s="991" t="s">
        <v>286</v>
      </c>
      <c r="H244" s="241">
        <v>3</v>
      </c>
      <c r="I244" s="1380">
        <v>3</v>
      </c>
      <c r="J244" s="189" t="s">
        <v>145</v>
      </c>
      <c r="K244" s="2687">
        <v>10</v>
      </c>
      <c r="L244" s="2688">
        <v>10</v>
      </c>
      <c r="M244" s="93"/>
      <c r="N244" s="1105" t="s">
        <v>133</v>
      </c>
      <c r="O244" s="1066">
        <f>C247</f>
        <v>30</v>
      </c>
      <c r="P244" s="1261">
        <f>C247</f>
        <v>30</v>
      </c>
      <c r="Q244" s="1066">
        <f>C261</f>
        <v>45</v>
      </c>
      <c r="R244" s="1262">
        <f>C261</f>
        <v>45</v>
      </c>
      <c r="S244" s="1066">
        <f>C276</f>
        <v>30</v>
      </c>
      <c r="T244" s="1261">
        <f>C276</f>
        <v>30</v>
      </c>
      <c r="U244" s="1066">
        <f t="shared" ref="U244:U248" si="232">O244+Q244</f>
        <v>75</v>
      </c>
      <c r="V244" s="1253">
        <f t="shared" ref="V244:V248" si="233">P244+R244</f>
        <v>75</v>
      </c>
      <c r="W244" s="1066">
        <f t="shared" ref="W244:W248" si="234">Q244+S244</f>
        <v>75</v>
      </c>
      <c r="X244" s="1162">
        <f t="shared" ref="X244:X248" si="235">R244+T244</f>
        <v>75</v>
      </c>
      <c r="Z244" s="1325" t="s">
        <v>416</v>
      </c>
      <c r="AA244" s="1178"/>
      <c r="AB244" s="1239"/>
      <c r="AC244" s="1178"/>
      <c r="AD244" s="1240"/>
      <c r="AE244" s="1178"/>
      <c r="AF244" s="1241"/>
      <c r="AG244" s="1091">
        <f t="shared" si="224"/>
        <v>0</v>
      </c>
      <c r="AH244" s="1242">
        <f t="shared" si="225"/>
        <v>0</v>
      </c>
      <c r="AI244" s="1091">
        <f t="shared" si="226"/>
        <v>0</v>
      </c>
      <c r="AJ244" s="1055">
        <f t="shared" si="227"/>
        <v>0</v>
      </c>
      <c r="AL244" s="453" t="s">
        <v>45</v>
      </c>
      <c r="AM244" s="1106">
        <f t="shared" si="230"/>
        <v>288.70999999999998</v>
      </c>
      <c r="AN244" s="1107">
        <f t="shared" si="231"/>
        <v>212.36</v>
      </c>
      <c r="AO244" s="1325" t="s">
        <v>416</v>
      </c>
      <c r="AP244" s="1115">
        <f t="shared" si="228"/>
        <v>0</v>
      </c>
      <c r="AQ244" s="1135">
        <f t="shared" si="229"/>
        <v>0</v>
      </c>
    </row>
    <row r="245" spans="1:46" ht="13.5" customHeight="1" thickBot="1">
      <c r="A245" s="2446" t="s">
        <v>878</v>
      </c>
      <c r="B245" s="272" t="s">
        <v>819</v>
      </c>
      <c r="C245" s="258">
        <v>200</v>
      </c>
      <c r="D245" s="245" t="s">
        <v>345</v>
      </c>
      <c r="E245" s="1375" t="s">
        <v>159</v>
      </c>
      <c r="F245" s="1370">
        <v>3.6</v>
      </c>
      <c r="G245" s="1418" t="s">
        <v>434</v>
      </c>
      <c r="H245" s="995"/>
      <c r="I245" s="1372">
        <v>0.8</v>
      </c>
      <c r="J245" s="2689" t="s">
        <v>81</v>
      </c>
      <c r="K245" s="1977">
        <v>104</v>
      </c>
      <c r="L245" s="1978">
        <v>104</v>
      </c>
      <c r="M245" s="93"/>
      <c r="N245" s="1105" t="s">
        <v>79</v>
      </c>
      <c r="O245" s="1066">
        <f>H247+E246</f>
        <v>19.71</v>
      </c>
      <c r="P245" s="1610">
        <f>I247+F246</f>
        <v>19.71</v>
      </c>
      <c r="Q245" s="1066">
        <f>H263</f>
        <v>14</v>
      </c>
      <c r="R245" s="1253">
        <f>I263</f>
        <v>14</v>
      </c>
      <c r="S245" s="1066">
        <f>H274</f>
        <v>2.2000000000000002</v>
      </c>
      <c r="T245" s="1264">
        <f>I274</f>
        <v>2.2000000000000002</v>
      </c>
      <c r="U245" s="1066">
        <f t="shared" si="232"/>
        <v>33.71</v>
      </c>
      <c r="V245" s="1253">
        <f t="shared" si="233"/>
        <v>33.71</v>
      </c>
      <c r="W245" s="1066">
        <f t="shared" si="234"/>
        <v>16.2</v>
      </c>
      <c r="X245" s="1162">
        <f t="shared" si="235"/>
        <v>16.2</v>
      </c>
      <c r="Z245" s="1153" t="s">
        <v>401</v>
      </c>
      <c r="AA245" s="1243">
        <f t="shared" ref="AA245:AF245" si="236">SUM(AA237:AA244)</f>
        <v>0</v>
      </c>
      <c r="AB245" s="1244">
        <f t="shared" si="236"/>
        <v>0</v>
      </c>
      <c r="AC245" s="1245">
        <f t="shared" si="236"/>
        <v>15</v>
      </c>
      <c r="AD245" s="1155">
        <f t="shared" si="236"/>
        <v>14.75</v>
      </c>
      <c r="AE245" s="1243">
        <f t="shared" si="236"/>
        <v>0</v>
      </c>
      <c r="AF245" s="1246">
        <f t="shared" si="236"/>
        <v>0</v>
      </c>
      <c r="AG245" s="1154">
        <f t="shared" si="224"/>
        <v>15</v>
      </c>
      <c r="AH245" s="1247">
        <f t="shared" si="225"/>
        <v>14.75</v>
      </c>
      <c r="AI245" s="1154">
        <f t="shared" si="226"/>
        <v>15</v>
      </c>
      <c r="AJ245" s="1248">
        <f t="shared" si="227"/>
        <v>14.75</v>
      </c>
      <c r="AL245" s="2392" t="s">
        <v>865</v>
      </c>
      <c r="AM245" s="2396">
        <f t="shared" ref="AM245:AM273" si="237">O249+Q249+S249</f>
        <v>262.98900000000003</v>
      </c>
      <c r="AN245" s="1112">
        <f t="shared" ref="AN245:AN273" si="238">P249+R249+T249</f>
        <v>197.04499999999999</v>
      </c>
      <c r="AO245" s="1153" t="s">
        <v>401</v>
      </c>
      <c r="AP245" s="1154">
        <f t="shared" si="228"/>
        <v>15</v>
      </c>
      <c r="AQ245" s="1155">
        <f t="shared" si="229"/>
        <v>14.75</v>
      </c>
    </row>
    <row r="246" spans="1:46" ht="15" thickBot="1">
      <c r="A246" s="60"/>
      <c r="B246" s="2503" t="s">
        <v>876</v>
      </c>
      <c r="C246" s="70"/>
      <c r="D246" s="245" t="s">
        <v>79</v>
      </c>
      <c r="E246" s="241">
        <v>11.4</v>
      </c>
      <c r="F246" s="1370">
        <v>11.4</v>
      </c>
      <c r="G246" s="1387" t="s">
        <v>529</v>
      </c>
      <c r="H246" s="1388">
        <v>3.1</v>
      </c>
      <c r="I246" s="1389">
        <v>3.1</v>
      </c>
      <c r="J246" s="2443" t="s">
        <v>873</v>
      </c>
      <c r="K246" s="83"/>
      <c r="L246" s="1887"/>
      <c r="M246" s="93"/>
      <c r="N246" s="1108" t="s">
        <v>392</v>
      </c>
      <c r="O246" s="1067">
        <f t="shared" ref="O246:T246" si="239">AA245</f>
        <v>0</v>
      </c>
      <c r="P246" s="1291">
        <f t="shared" si="239"/>
        <v>0</v>
      </c>
      <c r="Q246" s="1067">
        <f t="shared" si="239"/>
        <v>15</v>
      </c>
      <c r="R246" s="1265">
        <f t="shared" si="239"/>
        <v>14.75</v>
      </c>
      <c r="S246" s="1067">
        <f t="shared" si="239"/>
        <v>0</v>
      </c>
      <c r="T246" s="1266">
        <f t="shared" si="239"/>
        <v>0</v>
      </c>
      <c r="U246" s="1067">
        <f t="shared" si="232"/>
        <v>15</v>
      </c>
      <c r="V246" s="1110">
        <f t="shared" si="233"/>
        <v>14.75</v>
      </c>
      <c r="W246" s="1067">
        <f t="shared" si="234"/>
        <v>15</v>
      </c>
      <c r="X246" s="1265">
        <f t="shared" si="235"/>
        <v>14.75</v>
      </c>
      <c r="Z246" s="2272" t="s">
        <v>852</v>
      </c>
      <c r="AA246" s="1087"/>
      <c r="AB246" s="1592"/>
      <c r="AC246" s="1089"/>
      <c r="AD246" s="1249"/>
      <c r="AE246" s="1092"/>
      <c r="AF246" s="1601"/>
      <c r="AG246" s="1092">
        <f t="shared" si="224"/>
        <v>0</v>
      </c>
      <c r="AH246" s="1250">
        <f t="shared" si="225"/>
        <v>0</v>
      </c>
      <c r="AI246" s="1092">
        <f t="shared" si="226"/>
        <v>0</v>
      </c>
      <c r="AJ246" s="1251">
        <f t="shared" si="227"/>
        <v>0</v>
      </c>
      <c r="AL246" s="2393" t="s">
        <v>866</v>
      </c>
      <c r="AM246" s="1111">
        <f t="shared" si="237"/>
        <v>0</v>
      </c>
      <c r="AN246" s="1112">
        <f t="shared" si="238"/>
        <v>0</v>
      </c>
      <c r="AO246" s="2272" t="s">
        <v>852</v>
      </c>
      <c r="AP246" s="1326"/>
      <c r="AQ246" s="1341">
        <f t="shared" ref="AQ246:AQ260" si="240">AB246+AD246+AF246</f>
        <v>0</v>
      </c>
    </row>
    <row r="247" spans="1:46" ht="12.75" customHeight="1" thickBot="1">
      <c r="A247" s="240" t="s">
        <v>9</v>
      </c>
      <c r="B247" s="247" t="s">
        <v>10</v>
      </c>
      <c r="C247" s="256">
        <v>30</v>
      </c>
      <c r="D247" s="245" t="s">
        <v>98</v>
      </c>
      <c r="E247" s="241">
        <v>3.2</v>
      </c>
      <c r="F247" s="1370">
        <v>3.2</v>
      </c>
      <c r="G247" s="242" t="s">
        <v>164</v>
      </c>
      <c r="H247" s="241">
        <v>8.31</v>
      </c>
      <c r="I247" s="1380">
        <v>8.31</v>
      </c>
      <c r="J247" s="1386" t="s">
        <v>100</v>
      </c>
      <c r="K247" s="1367" t="s">
        <v>101</v>
      </c>
      <c r="L247" s="1410" t="s">
        <v>102</v>
      </c>
      <c r="M247" s="93"/>
      <c r="N247" s="1105" t="s">
        <v>105</v>
      </c>
      <c r="O247" s="1066"/>
      <c r="P247" s="1059"/>
      <c r="Q247" s="1066">
        <f>H253</f>
        <v>54.87</v>
      </c>
      <c r="R247" s="1162">
        <f>I253</f>
        <v>54.87</v>
      </c>
      <c r="S247" s="1066"/>
      <c r="T247" s="1267"/>
      <c r="U247" s="1066">
        <f t="shared" si="232"/>
        <v>54.87</v>
      </c>
      <c r="V247" s="1253">
        <f t="shared" si="233"/>
        <v>54.87</v>
      </c>
      <c r="W247" s="1066">
        <f t="shared" si="234"/>
        <v>54.87</v>
      </c>
      <c r="X247" s="1162">
        <f t="shared" si="235"/>
        <v>54.87</v>
      </c>
      <c r="Z247" s="1123" t="s">
        <v>414</v>
      </c>
      <c r="AA247" s="895"/>
      <c r="AB247" s="1593"/>
      <c r="AC247" s="1090"/>
      <c r="AD247" s="1252"/>
      <c r="AE247" s="1090"/>
      <c r="AF247" s="1270"/>
      <c r="AG247" s="1090">
        <f t="shared" ref="AG247:AJ250" si="241">AA247+AC247</f>
        <v>0</v>
      </c>
      <c r="AH247" s="1253">
        <f t="shared" si="241"/>
        <v>0</v>
      </c>
      <c r="AI247" s="1090">
        <f t="shared" si="241"/>
        <v>0</v>
      </c>
      <c r="AJ247" s="1162">
        <f t="shared" si="241"/>
        <v>0</v>
      </c>
      <c r="AL247" s="1105" t="s">
        <v>70</v>
      </c>
      <c r="AM247" s="1106">
        <f t="shared" si="237"/>
        <v>157.5</v>
      </c>
      <c r="AN247" s="1107">
        <f t="shared" si="238"/>
        <v>105</v>
      </c>
      <c r="AO247" s="1123" t="s">
        <v>414</v>
      </c>
      <c r="AP247" s="1326">
        <f t="shared" ref="AP247:AP260" si="242">AA247+AC247+AE247</f>
        <v>0</v>
      </c>
      <c r="AQ247" s="1341">
        <f t="shared" si="240"/>
        <v>0</v>
      </c>
    </row>
    <row r="248" spans="1:46">
      <c r="A248" s="240" t="s">
        <v>9</v>
      </c>
      <c r="B248" s="247" t="s">
        <v>406</v>
      </c>
      <c r="C248" s="256">
        <v>20</v>
      </c>
      <c r="D248" s="245" t="s">
        <v>89</v>
      </c>
      <c r="E248" s="241">
        <v>7.7</v>
      </c>
      <c r="F248" s="1370">
        <v>7.7</v>
      </c>
      <c r="G248" s="242" t="s">
        <v>80</v>
      </c>
      <c r="H248" s="241">
        <v>72.52</v>
      </c>
      <c r="I248" s="1380">
        <v>72.52</v>
      </c>
      <c r="J248" s="1918" t="s">
        <v>74</v>
      </c>
      <c r="K248" s="1562">
        <v>81.825000000000003</v>
      </c>
      <c r="L248" s="1699">
        <v>65.400000000000006</v>
      </c>
      <c r="M248" s="93"/>
      <c r="N248" s="453" t="s">
        <v>45</v>
      </c>
      <c r="O248" s="1066">
        <f>H241</f>
        <v>165.6</v>
      </c>
      <c r="P248" s="1059">
        <f>I241</f>
        <v>120.36</v>
      </c>
      <c r="Q248" s="1066"/>
      <c r="R248" s="1162"/>
      <c r="S248" s="1066">
        <f>E273</f>
        <v>123.11</v>
      </c>
      <c r="T248" s="1267">
        <f>F273</f>
        <v>92</v>
      </c>
      <c r="U248" s="1066">
        <f t="shared" si="232"/>
        <v>165.6</v>
      </c>
      <c r="V248" s="1253">
        <f t="shared" si="233"/>
        <v>120.36</v>
      </c>
      <c r="W248" s="1066">
        <f t="shared" si="234"/>
        <v>123.11</v>
      </c>
      <c r="X248" s="1162">
        <f t="shared" si="235"/>
        <v>92</v>
      </c>
      <c r="Z248" s="1122" t="s">
        <v>285</v>
      </c>
      <c r="AA248" s="895"/>
      <c r="AB248" s="1597"/>
      <c r="AC248" s="1090">
        <f>K253</f>
        <v>75.834000000000003</v>
      </c>
      <c r="AD248" s="1252">
        <f>L253</f>
        <v>45.5</v>
      </c>
      <c r="AE248" s="1090"/>
      <c r="AF248" s="1270"/>
      <c r="AG248" s="1090">
        <f t="shared" si="241"/>
        <v>75.834000000000003</v>
      </c>
      <c r="AH248" s="1253">
        <f t="shared" si="241"/>
        <v>45.5</v>
      </c>
      <c r="AI248" s="1090">
        <f t="shared" si="241"/>
        <v>75.834000000000003</v>
      </c>
      <c r="AJ248" s="1162">
        <f t="shared" si="241"/>
        <v>45.5</v>
      </c>
      <c r="AL248" s="1113" t="s">
        <v>104</v>
      </c>
      <c r="AM248" s="1106">
        <f t="shared" si="237"/>
        <v>20</v>
      </c>
      <c r="AN248" s="1107">
        <f t="shared" si="238"/>
        <v>20</v>
      </c>
      <c r="AO248" s="1122" t="s">
        <v>285</v>
      </c>
      <c r="AP248" s="1326">
        <f t="shared" si="242"/>
        <v>75.834000000000003</v>
      </c>
      <c r="AQ248" s="1341">
        <f t="shared" si="240"/>
        <v>45.5</v>
      </c>
    </row>
    <row r="249" spans="1:46">
      <c r="A249" s="60"/>
      <c r="B249" s="1468"/>
      <c r="C249" s="70"/>
      <c r="D249" s="242" t="s">
        <v>54</v>
      </c>
      <c r="E249" s="241">
        <v>1.2</v>
      </c>
      <c r="F249" s="1373">
        <v>1.2</v>
      </c>
      <c r="G249" s="991" t="s">
        <v>286</v>
      </c>
      <c r="H249" s="1564">
        <v>8.3000000000000007</v>
      </c>
      <c r="I249" s="1541">
        <v>8.3000000000000007</v>
      </c>
      <c r="J249" s="242" t="s">
        <v>583</v>
      </c>
      <c r="K249" s="241">
        <v>7.4999999999999997E-2</v>
      </c>
      <c r="L249" s="990">
        <v>7.4999999999999997E-2</v>
      </c>
      <c r="M249" s="93"/>
      <c r="N249" s="2392" t="s">
        <v>865</v>
      </c>
      <c r="O249" s="1068">
        <f t="shared" ref="O249:T249" si="243">AA260</f>
        <v>104.715</v>
      </c>
      <c r="P249" s="1268">
        <f t="shared" si="243"/>
        <v>84.4</v>
      </c>
      <c r="Q249" s="2394">
        <f t="shared" si="243"/>
        <v>115.274</v>
      </c>
      <c r="R249" s="2395">
        <f t="shared" si="243"/>
        <v>77.644999999999982</v>
      </c>
      <c r="S249" s="1068">
        <f t="shared" si="243"/>
        <v>43</v>
      </c>
      <c r="T249" s="1270">
        <f t="shared" si="243"/>
        <v>35</v>
      </c>
      <c r="U249" s="2394">
        <f t="shared" ref="U249:X251" si="244">O249+Q249</f>
        <v>219.989</v>
      </c>
      <c r="V249" s="1112">
        <f t="shared" si="244"/>
        <v>162.04499999999999</v>
      </c>
      <c r="W249" s="2394">
        <f t="shared" si="244"/>
        <v>158.274</v>
      </c>
      <c r="X249" s="2395">
        <f t="shared" si="244"/>
        <v>112.64499999999998</v>
      </c>
      <c r="Z249" s="1124" t="s">
        <v>471</v>
      </c>
      <c r="AA249" s="895"/>
      <c r="AB249" s="1595"/>
      <c r="AC249" s="1090"/>
      <c r="AD249" s="1252"/>
      <c r="AE249" s="1091"/>
      <c r="AF249" s="1602"/>
      <c r="AG249" s="1091">
        <f t="shared" si="241"/>
        <v>0</v>
      </c>
      <c r="AH249" s="1255">
        <f t="shared" si="241"/>
        <v>0</v>
      </c>
      <c r="AI249" s="1091">
        <f t="shared" si="241"/>
        <v>0</v>
      </c>
      <c r="AJ249" s="1055">
        <f t="shared" si="241"/>
        <v>0</v>
      </c>
      <c r="AL249" s="1105" t="s">
        <v>132</v>
      </c>
      <c r="AM249" s="1106">
        <f t="shared" si="237"/>
        <v>100</v>
      </c>
      <c r="AN249" s="1107">
        <f t="shared" si="238"/>
        <v>100</v>
      </c>
      <c r="AO249" s="1124" t="s">
        <v>471</v>
      </c>
      <c r="AP249" s="1326">
        <f t="shared" si="242"/>
        <v>0</v>
      </c>
      <c r="AQ249" s="1341">
        <f t="shared" si="240"/>
        <v>0</v>
      </c>
    </row>
    <row r="250" spans="1:46" ht="15" thickBot="1">
      <c r="A250" s="1299" t="s">
        <v>377</v>
      </c>
      <c r="B250" s="1300"/>
      <c r="C250" s="1608">
        <f>SUM(C240:C248)</f>
        <v>610</v>
      </c>
      <c r="D250" s="31"/>
      <c r="E250" s="2633"/>
      <c r="F250" s="31"/>
      <c r="G250" s="252" t="s">
        <v>83</v>
      </c>
      <c r="H250" s="1500">
        <v>0.6</v>
      </c>
      <c r="I250" s="1426">
        <v>0.6</v>
      </c>
      <c r="J250" s="1376" t="s">
        <v>81</v>
      </c>
      <c r="K250" s="241">
        <v>200</v>
      </c>
      <c r="L250" s="990">
        <v>200</v>
      </c>
      <c r="M250" s="93"/>
      <c r="N250" s="2393" t="s">
        <v>866</v>
      </c>
      <c r="O250" s="1068">
        <f t="shared" ref="O250:T250" si="245">AA267</f>
        <v>0</v>
      </c>
      <c r="P250" s="1268">
        <f t="shared" si="245"/>
        <v>0</v>
      </c>
      <c r="Q250" s="1068">
        <f t="shared" si="245"/>
        <v>0</v>
      </c>
      <c r="R250" s="1269">
        <f t="shared" si="245"/>
        <v>0</v>
      </c>
      <c r="S250" s="1068">
        <f t="shared" si="245"/>
        <v>0</v>
      </c>
      <c r="T250" s="1270">
        <f t="shared" si="245"/>
        <v>0</v>
      </c>
      <c r="U250" s="1068">
        <f t="shared" si="244"/>
        <v>0</v>
      </c>
      <c r="V250" s="1112">
        <f t="shared" si="244"/>
        <v>0</v>
      </c>
      <c r="W250" s="1068">
        <f t="shared" si="244"/>
        <v>0</v>
      </c>
      <c r="X250" s="1269">
        <f t="shared" si="244"/>
        <v>0</v>
      </c>
      <c r="Z250" s="1124" t="s">
        <v>63</v>
      </c>
      <c r="AA250" s="1087"/>
      <c r="AB250" s="1592"/>
      <c r="AC250" s="1089"/>
      <c r="AD250" s="1249"/>
      <c r="AE250" s="1090"/>
      <c r="AF250" s="1270"/>
      <c r="AG250" s="1090">
        <f t="shared" si="241"/>
        <v>0</v>
      </c>
      <c r="AH250" s="1253">
        <f t="shared" si="241"/>
        <v>0</v>
      </c>
      <c r="AI250" s="1090">
        <f t="shared" si="241"/>
        <v>0</v>
      </c>
      <c r="AJ250" s="1162">
        <f t="shared" si="241"/>
        <v>0</v>
      </c>
      <c r="AL250" s="453" t="s">
        <v>85</v>
      </c>
      <c r="AM250" s="1106">
        <f t="shared" si="237"/>
        <v>46.5</v>
      </c>
      <c r="AN250" s="1107">
        <f t="shared" si="238"/>
        <v>40.299999999999997</v>
      </c>
      <c r="AO250" s="1124" t="s">
        <v>63</v>
      </c>
      <c r="AP250" s="1326">
        <f t="shared" si="242"/>
        <v>0</v>
      </c>
      <c r="AQ250" s="1341">
        <f t="shared" si="240"/>
        <v>0</v>
      </c>
    </row>
    <row r="251" spans="1:46" ht="15" thickBot="1">
      <c r="A251" s="361"/>
      <c r="B251" s="169" t="s">
        <v>123</v>
      </c>
      <c r="C251" s="53"/>
      <c r="D251" s="1882" t="s">
        <v>683</v>
      </c>
      <c r="E251" s="1511"/>
      <c r="F251" s="1512"/>
      <c r="G251" s="1840" t="s">
        <v>617</v>
      </c>
      <c r="H251" s="39"/>
      <c r="I251" s="49"/>
      <c r="J251" s="1474" t="s">
        <v>579</v>
      </c>
      <c r="K251" s="1804"/>
      <c r="L251" s="1805"/>
      <c r="M251" s="93"/>
      <c r="N251" s="1105" t="s">
        <v>70</v>
      </c>
      <c r="O251" s="1069">
        <f t="shared" ref="O251:T251" si="246">AA275</f>
        <v>0</v>
      </c>
      <c r="P251" s="1271">
        <f t="shared" si="246"/>
        <v>0</v>
      </c>
      <c r="Q251" s="1069">
        <f t="shared" si="246"/>
        <v>157.5</v>
      </c>
      <c r="R251" s="1162">
        <f t="shared" si="246"/>
        <v>105</v>
      </c>
      <c r="S251" s="1069">
        <f t="shared" si="246"/>
        <v>0</v>
      </c>
      <c r="T251" s="1267">
        <f t="shared" si="246"/>
        <v>0</v>
      </c>
      <c r="U251" s="1069">
        <f t="shared" si="244"/>
        <v>157.5</v>
      </c>
      <c r="V251" s="1253">
        <f t="shared" si="244"/>
        <v>105</v>
      </c>
      <c r="W251" s="1069">
        <f t="shared" si="244"/>
        <v>157.5</v>
      </c>
      <c r="X251" s="1162">
        <f t="shared" si="244"/>
        <v>105</v>
      </c>
      <c r="Z251" s="1802" t="s">
        <v>568</v>
      </c>
      <c r="AA251" s="895"/>
      <c r="AB251" s="1593"/>
      <c r="AC251" s="1090">
        <f>E260</f>
        <v>2.5</v>
      </c>
      <c r="AD251" s="1252">
        <f>F260</f>
        <v>1.925</v>
      </c>
      <c r="AE251" s="1090"/>
      <c r="AF251" s="1270"/>
      <c r="AG251" s="1090">
        <f t="shared" ref="AG251:AG252" si="247">AA251+AC251</f>
        <v>2.5</v>
      </c>
      <c r="AH251" s="1253">
        <f t="shared" ref="AH251:AH252" si="248">AB251+AD251</f>
        <v>1.925</v>
      </c>
      <c r="AI251" s="1090">
        <f t="shared" ref="AI251:AI252" si="249">AC251+AE251</f>
        <v>2.5</v>
      </c>
      <c r="AJ251" s="1162">
        <f t="shared" ref="AJ251:AJ252" si="250">AD251+AF251</f>
        <v>1.925</v>
      </c>
      <c r="AL251" s="453" t="s">
        <v>418</v>
      </c>
      <c r="AM251" s="1106">
        <f t="shared" si="237"/>
        <v>0</v>
      </c>
      <c r="AN251" s="1107">
        <f t="shared" si="238"/>
        <v>0</v>
      </c>
      <c r="AO251" s="1802" t="s">
        <v>568</v>
      </c>
      <c r="AP251" s="1326">
        <f t="shared" si="242"/>
        <v>2.5</v>
      </c>
      <c r="AQ251" s="1341">
        <f t="shared" si="240"/>
        <v>1.925</v>
      </c>
    </row>
    <row r="252" spans="1:46" ht="14.25" customHeight="1" thickBot="1">
      <c r="A252" s="1459" t="s">
        <v>577</v>
      </c>
      <c r="B252" s="247" t="s">
        <v>578</v>
      </c>
      <c r="C252" s="256">
        <v>60</v>
      </c>
      <c r="D252" s="1588" t="s">
        <v>615</v>
      </c>
      <c r="E252" s="1514"/>
      <c r="F252" s="1515"/>
      <c r="G252" s="1553" t="s">
        <v>100</v>
      </c>
      <c r="H252" s="1554" t="s">
        <v>101</v>
      </c>
      <c r="I252" s="1555" t="s">
        <v>102</v>
      </c>
      <c r="J252" s="1366" t="s">
        <v>100</v>
      </c>
      <c r="K252" s="1367" t="s">
        <v>101</v>
      </c>
      <c r="L252" s="1368" t="s">
        <v>102</v>
      </c>
      <c r="M252" s="93"/>
      <c r="N252" s="1113" t="s">
        <v>104</v>
      </c>
      <c r="O252" s="1678">
        <f t="shared" ref="O252:T252" si="251">AA279</f>
        <v>20</v>
      </c>
      <c r="P252" s="1059">
        <f t="shared" si="251"/>
        <v>20</v>
      </c>
      <c r="Q252" s="1069">
        <f t="shared" si="251"/>
        <v>0</v>
      </c>
      <c r="R252" s="1253">
        <f t="shared" si="251"/>
        <v>0</v>
      </c>
      <c r="S252" s="1069">
        <f t="shared" si="251"/>
        <v>0</v>
      </c>
      <c r="T252" s="1267">
        <f t="shared" si="251"/>
        <v>0</v>
      </c>
      <c r="U252" s="1066">
        <f t="shared" ref="U252:U274" si="252">O252+Q252</f>
        <v>20</v>
      </c>
      <c r="V252" s="1253">
        <f t="shared" ref="V252:V279" si="253">P252+R252</f>
        <v>20</v>
      </c>
      <c r="W252" s="1066">
        <f t="shared" ref="W252:W277" si="254">Q252+S252</f>
        <v>0</v>
      </c>
      <c r="X252" s="1162">
        <f t="shared" ref="X252:X279" si="255">R252+T252</f>
        <v>0</v>
      </c>
      <c r="Z252" s="1123" t="s">
        <v>569</v>
      </c>
      <c r="AA252" s="895"/>
      <c r="AB252" s="1594"/>
      <c r="AC252" s="1090"/>
      <c r="AD252" s="1252"/>
      <c r="AE252" s="1090"/>
      <c r="AF252" s="1270"/>
      <c r="AG252" s="1090">
        <f t="shared" si="247"/>
        <v>0</v>
      </c>
      <c r="AH252" s="1253">
        <f t="shared" si="248"/>
        <v>0</v>
      </c>
      <c r="AI252" s="1090">
        <f t="shared" si="249"/>
        <v>0</v>
      </c>
      <c r="AJ252" s="1162">
        <f t="shared" si="250"/>
        <v>0</v>
      </c>
      <c r="AL252" s="1105" t="s">
        <v>121</v>
      </c>
      <c r="AM252" s="1106">
        <f t="shared" si="237"/>
        <v>154.33799999999999</v>
      </c>
      <c r="AN252" s="1107">
        <f t="shared" si="238"/>
        <v>108.2</v>
      </c>
      <c r="AO252" s="1123" t="s">
        <v>569</v>
      </c>
      <c r="AP252" s="1326">
        <f t="shared" si="242"/>
        <v>0</v>
      </c>
      <c r="AQ252" s="1341">
        <f t="shared" si="240"/>
        <v>0</v>
      </c>
    </row>
    <row r="253" spans="1:46" ht="12.75" customHeight="1" thickBot="1">
      <c r="A253" s="1737" t="s">
        <v>682</v>
      </c>
      <c r="B253" s="2465" t="s">
        <v>683</v>
      </c>
      <c r="C253" s="258">
        <v>250</v>
      </c>
      <c r="D253" s="1553" t="s">
        <v>100</v>
      </c>
      <c r="E253" s="1554" t="s">
        <v>101</v>
      </c>
      <c r="F253" s="1555" t="s">
        <v>102</v>
      </c>
      <c r="G253" s="1497" t="s">
        <v>105</v>
      </c>
      <c r="H253" s="1415">
        <v>54.87</v>
      </c>
      <c r="I253" s="1416">
        <v>54.87</v>
      </c>
      <c r="J253" s="242" t="s">
        <v>580</v>
      </c>
      <c r="K253" s="241">
        <v>75.834000000000003</v>
      </c>
      <c r="L253" s="1372">
        <v>45.5</v>
      </c>
      <c r="M253" s="93"/>
      <c r="N253" s="1105" t="s">
        <v>132</v>
      </c>
      <c r="O253" s="1066">
        <f>K241</f>
        <v>100</v>
      </c>
      <c r="P253" s="1059">
        <f>L241</f>
        <v>100</v>
      </c>
      <c r="Q253" s="1066"/>
      <c r="R253" s="1162"/>
      <c r="S253" s="1066"/>
      <c r="T253" s="1267"/>
      <c r="U253" s="1066">
        <f t="shared" si="252"/>
        <v>100</v>
      </c>
      <c r="V253" s="1253">
        <f t="shared" si="253"/>
        <v>100</v>
      </c>
      <c r="W253" s="1066">
        <f t="shared" si="254"/>
        <v>0</v>
      </c>
      <c r="X253" s="1162">
        <f t="shared" si="255"/>
        <v>0</v>
      </c>
      <c r="Z253" s="1124" t="s">
        <v>125</v>
      </c>
      <c r="AA253" s="895"/>
      <c r="AB253" s="1594"/>
      <c r="AC253" s="1090"/>
      <c r="AD253" s="1252"/>
      <c r="AE253" s="1090"/>
      <c r="AF253" s="1270"/>
      <c r="AG253" s="1090">
        <f t="shared" ref="AG253:AJ260" si="256">AA253+AC253</f>
        <v>0</v>
      </c>
      <c r="AH253" s="1253">
        <f t="shared" si="256"/>
        <v>0</v>
      </c>
      <c r="AI253" s="1090">
        <f t="shared" si="256"/>
        <v>0</v>
      </c>
      <c r="AJ253" s="1162">
        <f t="shared" si="256"/>
        <v>0</v>
      </c>
      <c r="AL253" s="1105" t="s">
        <v>65</v>
      </c>
      <c r="AM253" s="1106">
        <f t="shared" si="237"/>
        <v>0</v>
      </c>
      <c r="AN253" s="1107">
        <f t="shared" si="238"/>
        <v>0</v>
      </c>
      <c r="AO253" s="1124" t="s">
        <v>125</v>
      </c>
      <c r="AP253" s="1326">
        <f t="shared" si="242"/>
        <v>0</v>
      </c>
      <c r="AQ253" s="1341">
        <f t="shared" si="240"/>
        <v>0</v>
      </c>
    </row>
    <row r="254" spans="1:46" ht="14.25" customHeight="1">
      <c r="A254" s="174"/>
      <c r="B254" s="2503" t="s">
        <v>615</v>
      </c>
      <c r="C254" s="279"/>
      <c r="D254" s="987" t="s">
        <v>256</v>
      </c>
      <c r="E254" s="988">
        <v>15</v>
      </c>
      <c r="F254" s="989">
        <v>14.75</v>
      </c>
      <c r="G254" s="1425" t="s">
        <v>621</v>
      </c>
      <c r="H254" s="995"/>
      <c r="I254" s="1372">
        <v>329.2</v>
      </c>
      <c r="J254" s="242" t="s">
        <v>584</v>
      </c>
      <c r="K254" s="241" t="s">
        <v>703</v>
      </c>
      <c r="L254" s="1372">
        <v>6</v>
      </c>
      <c r="M254" s="93"/>
      <c r="N254" s="453" t="s">
        <v>404</v>
      </c>
      <c r="O254" s="1066">
        <f t="shared" ref="O254:T254" si="257">AA282</f>
        <v>0</v>
      </c>
      <c r="P254" s="1059">
        <f t="shared" si="257"/>
        <v>0</v>
      </c>
      <c r="Q254" s="1066">
        <f t="shared" si="257"/>
        <v>46.5</v>
      </c>
      <c r="R254" s="1162">
        <f t="shared" si="257"/>
        <v>40.299999999999997</v>
      </c>
      <c r="S254" s="1066">
        <f t="shared" si="257"/>
        <v>0</v>
      </c>
      <c r="T254" s="1267">
        <f t="shared" si="257"/>
        <v>0</v>
      </c>
      <c r="U254" s="1066">
        <f t="shared" si="252"/>
        <v>46.5</v>
      </c>
      <c r="V254" s="1253">
        <f t="shared" si="253"/>
        <v>40.299999999999997</v>
      </c>
      <c r="W254" s="1066">
        <f t="shared" si="254"/>
        <v>46.5</v>
      </c>
      <c r="X254" s="1162">
        <f t="shared" si="255"/>
        <v>40.299999999999997</v>
      </c>
      <c r="Z254" s="1124" t="s">
        <v>87</v>
      </c>
      <c r="AA254" s="895">
        <f>E242</f>
        <v>18.89</v>
      </c>
      <c r="AB254" s="1597">
        <f>F242</f>
        <v>17</v>
      </c>
      <c r="AC254" s="1090">
        <f>E257+E268+K255</f>
        <v>22.64</v>
      </c>
      <c r="AD254" s="1252">
        <f>F257+F268+L255</f>
        <v>18.899999999999999</v>
      </c>
      <c r="AE254" s="1090">
        <f>E275</f>
        <v>24</v>
      </c>
      <c r="AF254" s="1270">
        <f>F275</f>
        <v>20</v>
      </c>
      <c r="AG254" s="1090">
        <f t="shared" si="256"/>
        <v>41.53</v>
      </c>
      <c r="AH254" s="1253">
        <f t="shared" si="256"/>
        <v>35.9</v>
      </c>
      <c r="AI254" s="1090">
        <f t="shared" si="256"/>
        <v>46.64</v>
      </c>
      <c r="AJ254" s="1162">
        <f t="shared" si="256"/>
        <v>38.9</v>
      </c>
      <c r="AL254" s="1105" t="s">
        <v>60</v>
      </c>
      <c r="AM254" s="1106">
        <f t="shared" si="237"/>
        <v>305.52</v>
      </c>
      <c r="AN254" s="1107">
        <f t="shared" si="238"/>
        <v>305.52</v>
      </c>
      <c r="AO254" s="1124" t="s">
        <v>87</v>
      </c>
      <c r="AP254" s="1326">
        <f t="shared" si="242"/>
        <v>65.53</v>
      </c>
      <c r="AQ254" s="1341">
        <f t="shared" si="240"/>
        <v>55.9</v>
      </c>
    </row>
    <row r="255" spans="1:46" ht="14.25" customHeight="1">
      <c r="A255" s="1773" t="s">
        <v>706</v>
      </c>
      <c r="B255" s="2465" t="s">
        <v>619</v>
      </c>
      <c r="C255" s="258">
        <v>190</v>
      </c>
      <c r="D255" s="242" t="s">
        <v>94</v>
      </c>
      <c r="E255" s="241">
        <v>12.5</v>
      </c>
      <c r="F255" s="1380">
        <v>10</v>
      </c>
      <c r="G255" s="245" t="s">
        <v>565</v>
      </c>
      <c r="H255" s="1841">
        <v>0.25</v>
      </c>
      <c r="I255" s="1372">
        <v>0.25</v>
      </c>
      <c r="J255" s="242" t="s">
        <v>161</v>
      </c>
      <c r="K255" s="241">
        <v>5.4</v>
      </c>
      <c r="L255" s="990">
        <v>4.5</v>
      </c>
      <c r="M255" s="93"/>
      <c r="N255" s="1105" t="s">
        <v>405</v>
      </c>
      <c r="O255" s="1066">
        <f t="shared" ref="O255:T255" si="258">AA286</f>
        <v>0</v>
      </c>
      <c r="P255" s="1271">
        <f t="shared" si="258"/>
        <v>0</v>
      </c>
      <c r="Q255" s="1066">
        <f t="shared" si="258"/>
        <v>0</v>
      </c>
      <c r="R255" s="1253">
        <f t="shared" si="258"/>
        <v>0</v>
      </c>
      <c r="S255" s="1066">
        <f t="shared" si="258"/>
        <v>0</v>
      </c>
      <c r="T255" s="1272">
        <f t="shared" si="258"/>
        <v>0</v>
      </c>
      <c r="U255" s="1066">
        <f t="shared" si="252"/>
        <v>0</v>
      </c>
      <c r="V255" s="1253">
        <f t="shared" si="253"/>
        <v>0</v>
      </c>
      <c r="W255" s="1066">
        <f t="shared" si="254"/>
        <v>0</v>
      </c>
      <c r="X255" s="1162">
        <f t="shared" si="255"/>
        <v>0</v>
      </c>
      <c r="Z255" s="1124" t="s">
        <v>68</v>
      </c>
      <c r="AA255" s="895"/>
      <c r="AB255" s="1597"/>
      <c r="AC255" s="1090">
        <f>E255</f>
        <v>12.5</v>
      </c>
      <c r="AD255" s="1252">
        <f>F255</f>
        <v>10</v>
      </c>
      <c r="AE255" s="1090">
        <f>E276</f>
        <v>19</v>
      </c>
      <c r="AF255" s="1270">
        <f>F276</f>
        <v>15</v>
      </c>
      <c r="AG255" s="1090">
        <f t="shared" si="256"/>
        <v>12.5</v>
      </c>
      <c r="AH255" s="1253">
        <f t="shared" si="256"/>
        <v>10</v>
      </c>
      <c r="AI255" s="1090">
        <f t="shared" si="256"/>
        <v>31.5</v>
      </c>
      <c r="AJ255" s="1162">
        <f t="shared" si="256"/>
        <v>25</v>
      </c>
      <c r="AL255" s="1105" t="s">
        <v>139</v>
      </c>
      <c r="AM255" s="1106">
        <f t="shared" si="237"/>
        <v>208</v>
      </c>
      <c r="AN255" s="1114">
        <f t="shared" si="238"/>
        <v>200</v>
      </c>
      <c r="AO255" s="1124" t="s">
        <v>68</v>
      </c>
      <c r="AP255" s="1326">
        <f t="shared" si="242"/>
        <v>31.5</v>
      </c>
      <c r="AQ255" s="1341">
        <f t="shared" si="240"/>
        <v>25</v>
      </c>
    </row>
    <row r="256" spans="1:46" ht="13.5" customHeight="1">
      <c r="A256" s="174"/>
      <c r="B256" s="2517" t="s">
        <v>618</v>
      </c>
      <c r="C256" s="279"/>
      <c r="D256" s="2723" t="s">
        <v>979</v>
      </c>
      <c r="F256" s="70"/>
      <c r="G256" s="2741" t="s">
        <v>956</v>
      </c>
      <c r="H256" s="995"/>
      <c r="I256" s="1372"/>
      <c r="J256" s="242" t="s">
        <v>583</v>
      </c>
      <c r="K256" s="241">
        <v>0.06</v>
      </c>
      <c r="L256" s="990">
        <v>0.06</v>
      </c>
      <c r="M256" s="93"/>
      <c r="N256" s="1105" t="s">
        <v>121</v>
      </c>
      <c r="O256" s="1069">
        <f>E241</f>
        <v>154.33799999999999</v>
      </c>
      <c r="P256" s="1059">
        <f>F241</f>
        <v>108.2</v>
      </c>
      <c r="Q256" s="1066"/>
      <c r="R256" s="1162"/>
      <c r="S256" s="1066"/>
      <c r="T256" s="1267"/>
      <c r="U256" s="1066">
        <f t="shared" si="252"/>
        <v>154.33799999999999</v>
      </c>
      <c r="V256" s="1253">
        <f t="shared" si="253"/>
        <v>108.2</v>
      </c>
      <c r="W256" s="1066">
        <f t="shared" si="254"/>
        <v>0</v>
      </c>
      <c r="X256" s="1162">
        <f t="shared" si="255"/>
        <v>0</v>
      </c>
      <c r="Z256" s="1124" t="s">
        <v>74</v>
      </c>
      <c r="AA256" s="895">
        <f>K248</f>
        <v>81.825000000000003</v>
      </c>
      <c r="AB256" s="1594">
        <f>L248</f>
        <v>65.400000000000006</v>
      </c>
      <c r="AC256" s="1090"/>
      <c r="AD256" s="1252"/>
      <c r="AE256" s="1090"/>
      <c r="AF256" s="1270"/>
      <c r="AG256" s="1090">
        <f t="shared" si="256"/>
        <v>81.825000000000003</v>
      </c>
      <c r="AH256" s="1253">
        <f t="shared" si="256"/>
        <v>65.400000000000006</v>
      </c>
      <c r="AI256" s="1090">
        <f t="shared" si="256"/>
        <v>0</v>
      </c>
      <c r="AJ256" s="1162">
        <f t="shared" si="256"/>
        <v>0</v>
      </c>
      <c r="AL256" s="1105" t="s">
        <v>64</v>
      </c>
      <c r="AM256" s="1106">
        <f t="shared" si="237"/>
        <v>110.4</v>
      </c>
      <c r="AN256" s="1114">
        <f t="shared" si="238"/>
        <v>109.7</v>
      </c>
      <c r="AO256" s="1124" t="s">
        <v>74</v>
      </c>
      <c r="AP256" s="1326">
        <f t="shared" si="242"/>
        <v>81.825000000000003</v>
      </c>
      <c r="AQ256" s="1341">
        <f t="shared" si="240"/>
        <v>65.400000000000006</v>
      </c>
    </row>
    <row r="257" spans="1:43" ht="14.25" customHeight="1">
      <c r="A257" s="1773" t="s">
        <v>707</v>
      </c>
      <c r="B257" s="2465" t="s">
        <v>626</v>
      </c>
      <c r="C257" s="258">
        <v>120</v>
      </c>
      <c r="D257" s="242" t="s">
        <v>161</v>
      </c>
      <c r="E257" s="241">
        <v>12</v>
      </c>
      <c r="F257" s="1380">
        <v>10</v>
      </c>
      <c r="G257" s="994" t="s">
        <v>620</v>
      </c>
      <c r="H257" s="995">
        <v>31.28</v>
      </c>
      <c r="I257" s="1372">
        <v>28.44</v>
      </c>
      <c r="J257" s="242" t="s">
        <v>581</v>
      </c>
      <c r="K257" s="241">
        <v>3</v>
      </c>
      <c r="L257" s="990">
        <v>3</v>
      </c>
      <c r="M257" s="93"/>
      <c r="N257" s="1105" t="s">
        <v>65</v>
      </c>
      <c r="O257" s="1066"/>
      <c r="P257" s="1059"/>
      <c r="Q257" s="1066"/>
      <c r="R257" s="1162"/>
      <c r="S257" s="1066"/>
      <c r="T257" s="1267"/>
      <c r="U257" s="1066">
        <f t="shared" si="252"/>
        <v>0</v>
      </c>
      <c r="V257" s="1253">
        <f t="shared" si="253"/>
        <v>0</v>
      </c>
      <c r="W257" s="1066">
        <f t="shared" si="254"/>
        <v>0</v>
      </c>
      <c r="X257" s="1162">
        <f t="shared" si="255"/>
        <v>0</v>
      </c>
      <c r="Z257" s="1124" t="s">
        <v>129</v>
      </c>
      <c r="AA257" s="895"/>
      <c r="AB257" s="1598"/>
      <c r="AC257" s="1090"/>
      <c r="AD257" s="1252"/>
      <c r="AE257" s="1090"/>
      <c r="AF257" s="1270"/>
      <c r="AG257" s="1090">
        <f t="shared" si="256"/>
        <v>0</v>
      </c>
      <c r="AH257" s="1253">
        <f t="shared" si="256"/>
        <v>0</v>
      </c>
      <c r="AI257" s="1090">
        <f t="shared" si="256"/>
        <v>0</v>
      </c>
      <c r="AJ257" s="1162">
        <f t="shared" si="256"/>
        <v>0</v>
      </c>
      <c r="AL257" s="1105" t="s">
        <v>47</v>
      </c>
      <c r="AM257" s="1106">
        <f t="shared" si="237"/>
        <v>36.472999999999999</v>
      </c>
      <c r="AN257" s="1114">
        <f t="shared" si="238"/>
        <v>33.44</v>
      </c>
      <c r="AO257" s="1124" t="s">
        <v>129</v>
      </c>
      <c r="AP257" s="1326">
        <f t="shared" si="242"/>
        <v>0</v>
      </c>
      <c r="AQ257" s="1341">
        <f t="shared" si="240"/>
        <v>0</v>
      </c>
    </row>
    <row r="258" spans="1:43" ht="15" thickBot="1">
      <c r="A258" s="174"/>
      <c r="B258" s="2467" t="s">
        <v>625</v>
      </c>
      <c r="C258" s="279"/>
      <c r="D258" s="2723" t="s">
        <v>970</v>
      </c>
      <c r="F258" s="70"/>
      <c r="G258" s="1529" t="s">
        <v>82</v>
      </c>
      <c r="H258" s="1842">
        <v>4.8</v>
      </c>
      <c r="I258" s="1378">
        <v>4.8</v>
      </c>
      <c r="J258" s="242" t="s">
        <v>372</v>
      </c>
      <c r="K258" s="241">
        <v>1.8</v>
      </c>
      <c r="L258" s="990">
        <v>1.32</v>
      </c>
      <c r="M258" s="108"/>
      <c r="N258" s="1105" t="s">
        <v>60</v>
      </c>
      <c r="O258" s="1066">
        <f>E244+H248</f>
        <v>83.32</v>
      </c>
      <c r="P258" s="1273">
        <f>F244+I248</f>
        <v>83.32</v>
      </c>
      <c r="Q258" s="1066">
        <f>K265</f>
        <v>200</v>
      </c>
      <c r="R258" s="1274">
        <f>L265</f>
        <v>200</v>
      </c>
      <c r="S258" s="1066">
        <f>H273</f>
        <v>22.2</v>
      </c>
      <c r="T258" s="1264">
        <f>I273</f>
        <v>22.2</v>
      </c>
      <c r="U258" s="1066">
        <f t="shared" si="252"/>
        <v>283.32</v>
      </c>
      <c r="V258" s="1253">
        <f t="shared" si="253"/>
        <v>283.32</v>
      </c>
      <c r="W258" s="1066">
        <f t="shared" si="254"/>
        <v>222.2</v>
      </c>
      <c r="X258" s="1162">
        <f t="shared" si="255"/>
        <v>222.2</v>
      </c>
      <c r="Z258" s="1124" t="s">
        <v>130</v>
      </c>
      <c r="AA258" s="895">
        <f>E243</f>
        <v>4</v>
      </c>
      <c r="AB258" s="1599">
        <f>F243</f>
        <v>2</v>
      </c>
      <c r="AC258" s="1090">
        <f>K258</f>
        <v>1.8</v>
      </c>
      <c r="AD258" s="1252">
        <f>L258</f>
        <v>1.32</v>
      </c>
      <c r="AE258" s="1090"/>
      <c r="AF258" s="1270"/>
      <c r="AG258" s="1090">
        <f t="shared" si="256"/>
        <v>5.8</v>
      </c>
      <c r="AH258" s="1253">
        <f t="shared" si="256"/>
        <v>3.3200000000000003</v>
      </c>
      <c r="AI258" s="1090">
        <f t="shared" si="256"/>
        <v>1.8</v>
      </c>
      <c r="AJ258" s="1162">
        <f t="shared" si="256"/>
        <v>1.32</v>
      </c>
      <c r="AL258" s="1105" t="s">
        <v>67</v>
      </c>
      <c r="AM258" s="1106">
        <f t="shared" si="237"/>
        <v>6.7</v>
      </c>
      <c r="AN258" s="1114">
        <f t="shared" si="238"/>
        <v>6.7</v>
      </c>
      <c r="AO258" s="1124" t="s">
        <v>127</v>
      </c>
      <c r="AP258" s="1326">
        <f t="shared" si="242"/>
        <v>5.8</v>
      </c>
      <c r="AQ258" s="1341">
        <f t="shared" si="240"/>
        <v>3.3200000000000003</v>
      </c>
    </row>
    <row r="259" spans="1:43" ht="14.25" customHeight="1" thickBot="1">
      <c r="A259" s="238"/>
      <c r="B259" s="272" t="s">
        <v>14</v>
      </c>
      <c r="C259" s="258">
        <v>200</v>
      </c>
      <c r="D259" s="1567" t="s">
        <v>89</v>
      </c>
      <c r="E259" s="241">
        <v>5</v>
      </c>
      <c r="F259" s="990">
        <v>5</v>
      </c>
      <c r="G259" s="1612" t="s">
        <v>626</v>
      </c>
      <c r="H259" s="767"/>
      <c r="I259" s="1843"/>
      <c r="J259" s="242" t="s">
        <v>582</v>
      </c>
      <c r="K259" s="241">
        <v>0.24</v>
      </c>
      <c r="L259" s="990">
        <v>0.24</v>
      </c>
      <c r="M259" s="102"/>
      <c r="N259" s="1105" t="s">
        <v>139</v>
      </c>
      <c r="O259" s="1066"/>
      <c r="P259" s="1059"/>
      <c r="Q259" s="1066"/>
      <c r="R259" s="1162"/>
      <c r="S259" s="1066">
        <f>K273</f>
        <v>208</v>
      </c>
      <c r="T259" s="1267">
        <f>L273</f>
        <v>200</v>
      </c>
      <c r="U259" s="1066">
        <f t="shared" si="252"/>
        <v>0</v>
      </c>
      <c r="V259" s="1253">
        <f t="shared" si="253"/>
        <v>0</v>
      </c>
      <c r="W259" s="1066">
        <f t="shared" si="254"/>
        <v>208</v>
      </c>
      <c r="X259" s="1162">
        <f t="shared" si="255"/>
        <v>200</v>
      </c>
      <c r="Z259" s="1123" t="s">
        <v>96</v>
      </c>
      <c r="AA259" s="1088"/>
      <c r="AB259" s="1600"/>
      <c r="AC259" s="1091"/>
      <c r="AD259" s="1254"/>
      <c r="AE259" s="1091"/>
      <c r="AF259" s="1602"/>
      <c r="AG259" s="1091">
        <f t="shared" si="256"/>
        <v>0</v>
      </c>
      <c r="AH259" s="1255">
        <f t="shared" si="256"/>
        <v>0</v>
      </c>
      <c r="AI259" s="1091">
        <f t="shared" si="256"/>
        <v>0</v>
      </c>
      <c r="AJ259" s="1055">
        <f t="shared" si="256"/>
        <v>0</v>
      </c>
      <c r="AL259" s="1105" t="s">
        <v>82</v>
      </c>
      <c r="AM259" s="1106">
        <f t="shared" si="237"/>
        <v>22.1</v>
      </c>
      <c r="AN259" s="1114">
        <f t="shared" si="238"/>
        <v>22.1</v>
      </c>
      <c r="AO259" s="1327" t="s">
        <v>158</v>
      </c>
      <c r="AP259" s="1326">
        <f t="shared" si="242"/>
        <v>0</v>
      </c>
      <c r="AQ259" s="1341">
        <f t="shared" si="240"/>
        <v>0</v>
      </c>
    </row>
    <row r="260" spans="1:43" ht="15" customHeight="1" thickBot="1">
      <c r="A260" s="297" t="s">
        <v>704</v>
      </c>
      <c r="B260" s="2503" t="s">
        <v>498</v>
      </c>
      <c r="C260" s="70"/>
      <c r="D260" s="242" t="s">
        <v>589</v>
      </c>
      <c r="E260" s="241">
        <v>2.5</v>
      </c>
      <c r="F260" s="990">
        <v>1.925</v>
      </c>
      <c r="G260" s="1544" t="s">
        <v>625</v>
      </c>
      <c r="H260" s="31"/>
      <c r="I260" s="72"/>
      <c r="J260" s="1376" t="s">
        <v>565</v>
      </c>
      <c r="K260" s="992">
        <v>0.15</v>
      </c>
      <c r="L260" s="993">
        <v>0.15</v>
      </c>
      <c r="M260" s="102"/>
      <c r="N260" s="1105" t="s">
        <v>64</v>
      </c>
      <c r="O260" s="1066"/>
      <c r="P260" s="1059"/>
      <c r="Q260" s="1066">
        <f>H262</f>
        <v>110.4</v>
      </c>
      <c r="R260" s="1162">
        <f>I262</f>
        <v>109.7</v>
      </c>
      <c r="S260" s="1066"/>
      <c r="T260" s="1267"/>
      <c r="U260" s="1066">
        <f t="shared" si="252"/>
        <v>110.4</v>
      </c>
      <c r="V260" s="1253">
        <f t="shared" si="253"/>
        <v>109.7</v>
      </c>
      <c r="W260" s="1066">
        <f t="shared" si="254"/>
        <v>110.4</v>
      </c>
      <c r="X260" s="1162">
        <f t="shared" si="255"/>
        <v>109.7</v>
      </c>
      <c r="Z260" s="2307" t="s">
        <v>854</v>
      </c>
      <c r="AA260" s="2308">
        <f t="shared" ref="AA260:AF260" si="259">SUM(AA247:AA259)</f>
        <v>104.715</v>
      </c>
      <c r="AB260" s="2319">
        <f t="shared" si="259"/>
        <v>84.4</v>
      </c>
      <c r="AC260" s="2320">
        <f t="shared" si="259"/>
        <v>115.274</v>
      </c>
      <c r="AD260" s="2321">
        <f t="shared" si="259"/>
        <v>77.644999999999982</v>
      </c>
      <c r="AE260" s="2322">
        <f t="shared" si="259"/>
        <v>43</v>
      </c>
      <c r="AF260" s="2309">
        <f t="shared" si="259"/>
        <v>35</v>
      </c>
      <c r="AG260" s="1908">
        <f t="shared" si="256"/>
        <v>219.989</v>
      </c>
      <c r="AH260" s="1253">
        <f t="shared" si="256"/>
        <v>162.04499999999999</v>
      </c>
      <c r="AI260" s="1908">
        <f t="shared" si="256"/>
        <v>158.274</v>
      </c>
      <c r="AJ260" s="1276">
        <f t="shared" si="256"/>
        <v>112.64499999999998</v>
      </c>
      <c r="AL260" s="1105" t="s">
        <v>89</v>
      </c>
      <c r="AM260" s="1106">
        <f t="shared" si="237"/>
        <v>18.100000000000001</v>
      </c>
      <c r="AN260" s="1114">
        <f t="shared" si="238"/>
        <v>18.100000000000001</v>
      </c>
      <c r="AO260" s="2307" t="s">
        <v>854</v>
      </c>
      <c r="AP260" s="2270">
        <f t="shared" si="242"/>
        <v>262.98900000000003</v>
      </c>
      <c r="AQ260" s="1341">
        <f t="shared" si="240"/>
        <v>197.04499999999999</v>
      </c>
    </row>
    <row r="261" spans="1:43" ht="15" thickBot="1">
      <c r="A261" s="1464" t="s">
        <v>9</v>
      </c>
      <c r="B261" s="247" t="s">
        <v>10</v>
      </c>
      <c r="C261" s="256">
        <v>45</v>
      </c>
      <c r="D261" s="2723" t="s">
        <v>1001</v>
      </c>
      <c r="F261" s="70"/>
      <c r="G261" s="1397" t="s">
        <v>100</v>
      </c>
      <c r="H261" s="1357" t="s">
        <v>101</v>
      </c>
      <c r="I261" s="1467" t="s">
        <v>102</v>
      </c>
      <c r="J261" s="574" t="s">
        <v>124</v>
      </c>
      <c r="K261" s="1491"/>
      <c r="L261" s="1394"/>
      <c r="M261" s="102"/>
      <c r="N261" s="1105" t="s">
        <v>425</v>
      </c>
      <c r="O261" s="1066">
        <f>H242</f>
        <v>5.1929999999999996</v>
      </c>
      <c r="P261" s="1059">
        <f>I242</f>
        <v>5</v>
      </c>
      <c r="Q261" s="1066">
        <f>H257</f>
        <v>31.28</v>
      </c>
      <c r="R261" s="1162">
        <f>I257</f>
        <v>28.44</v>
      </c>
      <c r="S261" s="1066"/>
      <c r="T261" s="1267"/>
      <c r="U261" s="1066">
        <f t="shared" si="252"/>
        <v>36.472999999999999</v>
      </c>
      <c r="V261" s="1253">
        <f t="shared" si="253"/>
        <v>33.44</v>
      </c>
      <c r="W261" s="1066">
        <f t="shared" si="254"/>
        <v>31.28</v>
      </c>
      <c r="X261" s="1162">
        <f t="shared" si="255"/>
        <v>28.44</v>
      </c>
      <c r="Z261" s="2272" t="s">
        <v>966</v>
      </c>
      <c r="AA261" s="2268"/>
      <c r="AB261" s="2273"/>
      <c r="AC261" s="2274"/>
      <c r="AD261" s="2275"/>
      <c r="AE261" s="2274"/>
      <c r="AF261" s="2276"/>
      <c r="AL261" s="1105" t="s">
        <v>131</v>
      </c>
      <c r="AM261" s="1106">
        <f t="shared" si="237"/>
        <v>0.44700000000000006</v>
      </c>
      <c r="AN261" s="1114">
        <f t="shared" si="238"/>
        <v>17.880000000000003</v>
      </c>
      <c r="AO261" s="2272" t="s">
        <v>853</v>
      </c>
    </row>
    <row r="262" spans="1:43" ht="15" thickBot="1">
      <c r="A262" s="264" t="s">
        <v>9</v>
      </c>
      <c r="B262" s="247" t="s">
        <v>406</v>
      </c>
      <c r="C262" s="256">
        <v>30</v>
      </c>
      <c r="D262" s="242" t="s">
        <v>565</v>
      </c>
      <c r="E262" s="1406">
        <v>1.038</v>
      </c>
      <c r="F262" s="996">
        <v>1.038</v>
      </c>
      <c r="G262" s="1472" t="s">
        <v>622</v>
      </c>
      <c r="H262" s="988">
        <v>110.4</v>
      </c>
      <c r="I262" s="989">
        <v>109.7</v>
      </c>
      <c r="J262" s="1550" t="s">
        <v>498</v>
      </c>
      <c r="K262" s="31"/>
      <c r="L262" s="72"/>
      <c r="M262" s="108"/>
      <c r="N262" s="1105" t="s">
        <v>67</v>
      </c>
      <c r="O262" s="1066">
        <f>H246</f>
        <v>3.1</v>
      </c>
      <c r="P262" s="1059">
        <f>I246</f>
        <v>3.1</v>
      </c>
      <c r="Q262" s="1066">
        <f>H266</f>
        <v>3.6</v>
      </c>
      <c r="R262" s="1162">
        <f>I266</f>
        <v>3.6</v>
      </c>
      <c r="S262" s="1066"/>
      <c r="T262" s="1267"/>
      <c r="U262" s="1066">
        <f t="shared" si="252"/>
        <v>6.7</v>
      </c>
      <c r="V262" s="1253">
        <f t="shared" si="253"/>
        <v>6.7</v>
      </c>
      <c r="W262" s="1066">
        <f t="shared" si="254"/>
        <v>3.6</v>
      </c>
      <c r="X262" s="1162">
        <f t="shared" si="255"/>
        <v>3.6</v>
      </c>
      <c r="Z262" s="1124"/>
      <c r="AA262" s="895"/>
      <c r="AB262" s="1594"/>
      <c r="AC262" s="1090"/>
      <c r="AD262" s="1252"/>
      <c r="AE262" s="1090"/>
      <c r="AF262" s="1270"/>
      <c r="AG262" s="1090">
        <f t="shared" ref="AG262:AJ267" si="260">AA262+AC262</f>
        <v>0</v>
      </c>
      <c r="AH262" s="1253">
        <f t="shared" si="260"/>
        <v>0</v>
      </c>
      <c r="AI262" s="1090">
        <f t="shared" si="260"/>
        <v>0</v>
      </c>
      <c r="AJ262" s="1162">
        <f t="shared" si="260"/>
        <v>0</v>
      </c>
      <c r="AL262" s="1105" t="s">
        <v>50</v>
      </c>
      <c r="AM262" s="1106">
        <f t="shared" si="237"/>
        <v>39.840000000000003</v>
      </c>
      <c r="AN262" s="1114">
        <f t="shared" si="238"/>
        <v>39.840000000000003</v>
      </c>
      <c r="AO262" s="1124" t="s">
        <v>130</v>
      </c>
      <c r="AP262" s="1326">
        <f t="shared" ref="AP262:AQ268" si="261">AA262+AC262+AE262</f>
        <v>0</v>
      </c>
      <c r="AQ262" s="1341">
        <f t="shared" si="261"/>
        <v>0</v>
      </c>
    </row>
    <row r="263" spans="1:43" ht="15" thickBot="1">
      <c r="A263" s="1399" t="s">
        <v>460</v>
      </c>
      <c r="B263" s="247" t="s">
        <v>699</v>
      </c>
      <c r="C263" s="260">
        <v>105</v>
      </c>
      <c r="D263" s="1421" t="s">
        <v>162</v>
      </c>
      <c r="E263" s="241">
        <v>0.01</v>
      </c>
      <c r="F263" s="990">
        <v>0.01</v>
      </c>
      <c r="G263" s="242" t="s">
        <v>468</v>
      </c>
      <c r="H263" s="1388">
        <v>14</v>
      </c>
      <c r="I263" s="1516">
        <v>14</v>
      </c>
      <c r="J263" s="1410" t="s">
        <v>100</v>
      </c>
      <c r="K263" s="1367" t="s">
        <v>101</v>
      </c>
      <c r="L263" s="1368" t="s">
        <v>102</v>
      </c>
      <c r="M263" s="107"/>
      <c r="N263" s="1105" t="s">
        <v>82</v>
      </c>
      <c r="O263" s="1606">
        <f>H244+H249</f>
        <v>11.3</v>
      </c>
      <c r="P263" s="1271">
        <f>I244+I249</f>
        <v>11.3</v>
      </c>
      <c r="Q263" s="1066">
        <f>H258</f>
        <v>4.8</v>
      </c>
      <c r="R263" s="1253">
        <f>I258</f>
        <v>4.8</v>
      </c>
      <c r="S263" s="1066">
        <f>E277+E279</f>
        <v>6</v>
      </c>
      <c r="T263" s="1272">
        <f>F277+F279</f>
        <v>6</v>
      </c>
      <c r="U263" s="1066">
        <f t="shared" si="252"/>
        <v>16.100000000000001</v>
      </c>
      <c r="V263" s="1253">
        <f t="shared" si="253"/>
        <v>16.100000000000001</v>
      </c>
      <c r="W263" s="1066">
        <f t="shared" si="254"/>
        <v>10.8</v>
      </c>
      <c r="X263" s="1162">
        <f t="shared" si="255"/>
        <v>10.8</v>
      </c>
      <c r="Z263" s="1124" t="s">
        <v>128</v>
      </c>
      <c r="AA263" s="895"/>
      <c r="AB263" s="1594"/>
      <c r="AC263" s="1090"/>
      <c r="AD263" s="1252"/>
      <c r="AE263" s="1090"/>
      <c r="AF263" s="1270"/>
      <c r="AG263" s="1090">
        <f t="shared" si="260"/>
        <v>0</v>
      </c>
      <c r="AH263" s="1253">
        <f t="shared" si="260"/>
        <v>0</v>
      </c>
      <c r="AI263" s="1090">
        <f t="shared" si="260"/>
        <v>0</v>
      </c>
      <c r="AJ263" s="1162">
        <f t="shared" si="260"/>
        <v>0</v>
      </c>
      <c r="AL263" s="1105" t="s">
        <v>140</v>
      </c>
      <c r="AM263" s="1106">
        <f t="shared" si="237"/>
        <v>0</v>
      </c>
      <c r="AN263" s="1114">
        <f t="shared" si="238"/>
        <v>0</v>
      </c>
      <c r="AO263" s="1124" t="s">
        <v>128</v>
      </c>
      <c r="AP263" s="1326">
        <f t="shared" si="261"/>
        <v>0</v>
      </c>
      <c r="AQ263" s="1341">
        <f t="shared" si="261"/>
        <v>0</v>
      </c>
    </row>
    <row r="264" spans="1:43">
      <c r="A264" s="60"/>
      <c r="B264" s="1468"/>
      <c r="C264" s="70"/>
      <c r="D264" s="1376" t="s">
        <v>81</v>
      </c>
      <c r="E264" s="241">
        <v>237.5</v>
      </c>
      <c r="F264" s="990">
        <v>237.5</v>
      </c>
      <c r="G264" s="242" t="s">
        <v>582</v>
      </c>
      <c r="H264" s="1492">
        <v>9.6</v>
      </c>
      <c r="I264" s="990">
        <v>9.6</v>
      </c>
      <c r="J264" s="132" t="s">
        <v>275</v>
      </c>
      <c r="K264" s="2653">
        <v>4</v>
      </c>
      <c r="L264" s="1997">
        <v>4</v>
      </c>
      <c r="M264" s="107"/>
      <c r="N264" s="1105" t="s">
        <v>89</v>
      </c>
      <c r="O264" s="1066">
        <f>E248</f>
        <v>7.7</v>
      </c>
      <c r="P264" s="1271">
        <f>F248</f>
        <v>7.7</v>
      </c>
      <c r="Q264" s="1066">
        <f>E259+H267+K257</f>
        <v>10.4</v>
      </c>
      <c r="R264" s="1162">
        <f>F259+I267+L257</f>
        <v>10.4</v>
      </c>
      <c r="S264" s="1066"/>
      <c r="T264" s="1267"/>
      <c r="U264" s="1066">
        <f t="shared" si="252"/>
        <v>18.100000000000001</v>
      </c>
      <c r="V264" s="1253">
        <f t="shared" si="253"/>
        <v>18.100000000000001</v>
      </c>
      <c r="W264" s="1066">
        <f t="shared" si="254"/>
        <v>10.4</v>
      </c>
      <c r="X264" s="1162">
        <f t="shared" si="255"/>
        <v>10.4</v>
      </c>
      <c r="Z264" s="1124" t="s">
        <v>126</v>
      </c>
      <c r="AA264" s="895"/>
      <c r="AB264" s="1598"/>
      <c r="AC264" s="1090"/>
      <c r="AD264" s="1252"/>
      <c r="AE264" s="1090"/>
      <c r="AF264" s="1270"/>
      <c r="AG264" s="1090">
        <f t="shared" si="260"/>
        <v>0</v>
      </c>
      <c r="AH264" s="1253">
        <f t="shared" si="260"/>
        <v>0</v>
      </c>
      <c r="AI264" s="1090">
        <f t="shared" si="260"/>
        <v>0</v>
      </c>
      <c r="AJ264" s="1162">
        <f t="shared" si="260"/>
        <v>0</v>
      </c>
      <c r="AL264" s="1105" t="s">
        <v>52</v>
      </c>
      <c r="AM264" s="1106">
        <f t="shared" si="237"/>
        <v>0</v>
      </c>
      <c r="AN264" s="1114">
        <f t="shared" si="238"/>
        <v>0</v>
      </c>
      <c r="AO264" s="1124" t="s">
        <v>126</v>
      </c>
      <c r="AP264" s="1326">
        <f t="shared" si="261"/>
        <v>0</v>
      </c>
      <c r="AQ264" s="1341">
        <f t="shared" si="261"/>
        <v>0</v>
      </c>
    </row>
    <row r="265" spans="1:43">
      <c r="A265" s="60"/>
      <c r="B265" s="1468"/>
      <c r="C265" s="70"/>
      <c r="D265" s="1839" t="s">
        <v>940</v>
      </c>
      <c r="E265" s="12"/>
      <c r="F265" s="1423"/>
      <c r="G265" s="242" t="s">
        <v>173</v>
      </c>
      <c r="H265" s="1481" t="s">
        <v>627</v>
      </c>
      <c r="I265" s="990">
        <v>5.28</v>
      </c>
      <c r="J265" s="1418" t="s">
        <v>60</v>
      </c>
      <c r="K265" s="241">
        <v>200</v>
      </c>
      <c r="L265" s="1380">
        <v>200</v>
      </c>
      <c r="M265" s="107"/>
      <c r="N265" s="644" t="s">
        <v>144</v>
      </c>
      <c r="O265" s="1066">
        <f>P265/1000/0.04</f>
        <v>0.09</v>
      </c>
      <c r="P265" s="1271">
        <f>F245</f>
        <v>3.6</v>
      </c>
      <c r="Q265" s="1780">
        <f>R265/1000/0.04</f>
        <v>0.33200000000000002</v>
      </c>
      <c r="R265" s="1253">
        <f>F267+I265+L254</f>
        <v>13.280000000000001</v>
      </c>
      <c r="S265" s="1780">
        <f>T265/1000/0.04</f>
        <v>2.5000000000000001E-2</v>
      </c>
      <c r="T265" s="1272">
        <f>F274</f>
        <v>1</v>
      </c>
      <c r="U265" s="1066">
        <f t="shared" si="252"/>
        <v>0.42200000000000004</v>
      </c>
      <c r="V265" s="1253">
        <f t="shared" si="253"/>
        <v>16.880000000000003</v>
      </c>
      <c r="W265" s="1066">
        <f t="shared" si="254"/>
        <v>0.35700000000000004</v>
      </c>
      <c r="X265" s="1162">
        <f t="shared" si="255"/>
        <v>14.280000000000001</v>
      </c>
      <c r="Z265" s="1124" t="s">
        <v>412</v>
      </c>
      <c r="AA265" s="895"/>
      <c r="AB265" s="1599"/>
      <c r="AC265" s="1090"/>
      <c r="AD265" s="1252"/>
      <c r="AE265" s="1090"/>
      <c r="AF265" s="1270"/>
      <c r="AG265" s="1090">
        <f t="shared" si="260"/>
        <v>0</v>
      </c>
      <c r="AH265" s="1253">
        <f t="shared" si="260"/>
        <v>0</v>
      </c>
      <c r="AI265" s="1090">
        <f t="shared" si="260"/>
        <v>0</v>
      </c>
      <c r="AJ265" s="1162">
        <f t="shared" si="260"/>
        <v>0</v>
      </c>
      <c r="AL265" s="1105" t="s">
        <v>138</v>
      </c>
      <c r="AM265" s="1106">
        <f t="shared" si="237"/>
        <v>4</v>
      </c>
      <c r="AN265" s="1114">
        <f t="shared" si="238"/>
        <v>4</v>
      </c>
      <c r="AO265" s="1124" t="s">
        <v>412</v>
      </c>
      <c r="AP265" s="1326">
        <f t="shared" si="261"/>
        <v>0</v>
      </c>
      <c r="AQ265" s="1341">
        <f t="shared" si="261"/>
        <v>0</v>
      </c>
    </row>
    <row r="266" spans="1:43" ht="15" thickBot="1">
      <c r="A266" s="60"/>
      <c r="B266" s="1468"/>
      <c r="C266" s="70"/>
      <c r="D266" s="242" t="s">
        <v>673</v>
      </c>
      <c r="E266" s="358">
        <v>46.5</v>
      </c>
      <c r="F266" s="1463">
        <v>40.299999999999997</v>
      </c>
      <c r="G266" s="242" t="s">
        <v>623</v>
      </c>
      <c r="H266" s="992">
        <v>3.6</v>
      </c>
      <c r="I266" s="993">
        <v>3.6</v>
      </c>
      <c r="J266" s="1379" t="s">
        <v>50</v>
      </c>
      <c r="K266" s="992">
        <v>10</v>
      </c>
      <c r="L266" s="1424">
        <v>10</v>
      </c>
      <c r="M266" s="107"/>
      <c r="N266" s="1105" t="s">
        <v>50</v>
      </c>
      <c r="O266" s="1066">
        <f>K242</f>
        <v>20</v>
      </c>
      <c r="P266" s="1273">
        <f>L242</f>
        <v>20</v>
      </c>
      <c r="Q266" s="1606">
        <f>H264+K259+K266</f>
        <v>19.84</v>
      </c>
      <c r="R266" s="1276">
        <f>I264+L266+L259</f>
        <v>19.84</v>
      </c>
      <c r="S266" s="1066"/>
      <c r="T266" s="1264"/>
      <c r="U266" s="1066">
        <f t="shared" si="252"/>
        <v>39.840000000000003</v>
      </c>
      <c r="V266" s="1253">
        <f t="shared" si="253"/>
        <v>39.840000000000003</v>
      </c>
      <c r="W266" s="1066">
        <f t="shared" si="254"/>
        <v>19.84</v>
      </c>
      <c r="X266" s="1162">
        <f t="shared" si="255"/>
        <v>19.84</v>
      </c>
      <c r="Z266" s="1123"/>
      <c r="AA266" s="895"/>
      <c r="AB266" s="1597"/>
      <c r="AC266" s="1090"/>
      <c r="AD266" s="1252"/>
      <c r="AE266" s="1090"/>
      <c r="AF266" s="1270"/>
      <c r="AG266" s="1090">
        <f t="shared" si="260"/>
        <v>0</v>
      </c>
      <c r="AH266" s="1253">
        <f t="shared" si="260"/>
        <v>0</v>
      </c>
      <c r="AI266" s="1090">
        <f t="shared" si="260"/>
        <v>0</v>
      </c>
      <c r="AJ266" s="1162">
        <f t="shared" si="260"/>
        <v>0</v>
      </c>
      <c r="AL266" s="1105" t="s">
        <v>137</v>
      </c>
      <c r="AM266" s="1106">
        <f t="shared" si="237"/>
        <v>0</v>
      </c>
      <c r="AN266" s="1114">
        <f t="shared" si="238"/>
        <v>0</v>
      </c>
      <c r="AO266" s="1123" t="s">
        <v>96</v>
      </c>
      <c r="AP266" s="1326">
        <f t="shared" si="261"/>
        <v>0</v>
      </c>
      <c r="AQ266" s="1341">
        <f t="shared" si="261"/>
        <v>0</v>
      </c>
    </row>
    <row r="267" spans="1:43" ht="15" thickBot="1">
      <c r="A267" s="60"/>
      <c r="B267" s="1468"/>
      <c r="C267" s="70"/>
      <c r="D267" s="1808" t="s">
        <v>163</v>
      </c>
      <c r="E267" s="241" t="s">
        <v>616</v>
      </c>
      <c r="F267" s="1417">
        <v>2</v>
      </c>
      <c r="G267" s="1421" t="s">
        <v>89</v>
      </c>
      <c r="H267" s="241">
        <v>2.4</v>
      </c>
      <c r="I267" s="990">
        <v>2.4</v>
      </c>
      <c r="J267" s="1418" t="s">
        <v>81</v>
      </c>
      <c r="K267" s="241">
        <v>10</v>
      </c>
      <c r="L267" s="1380">
        <v>10</v>
      </c>
      <c r="M267" s="93"/>
      <c r="N267" s="1105" t="s">
        <v>140</v>
      </c>
      <c r="O267" s="1066"/>
      <c r="P267" s="1059"/>
      <c r="Q267" s="1066"/>
      <c r="R267" s="1162"/>
      <c r="S267" s="1066"/>
      <c r="T267" s="1267"/>
      <c r="U267" s="1066">
        <f t="shared" si="252"/>
        <v>0</v>
      </c>
      <c r="V267" s="1253">
        <f t="shared" si="253"/>
        <v>0</v>
      </c>
      <c r="W267" s="1066">
        <f t="shared" si="254"/>
        <v>0</v>
      </c>
      <c r="X267" s="1162">
        <f t="shared" si="255"/>
        <v>0</v>
      </c>
      <c r="Z267" s="2307" t="s">
        <v>855</v>
      </c>
      <c r="AA267" s="2312">
        <f t="shared" ref="AA267:AF267" si="262">SUM(AA262:AA266)</f>
        <v>0</v>
      </c>
      <c r="AB267" s="2313">
        <f t="shared" si="262"/>
        <v>0</v>
      </c>
      <c r="AC267" s="2314">
        <f t="shared" si="262"/>
        <v>0</v>
      </c>
      <c r="AD267" s="2313">
        <f t="shared" si="262"/>
        <v>0</v>
      </c>
      <c r="AE267" s="2314">
        <f t="shared" si="262"/>
        <v>0</v>
      </c>
      <c r="AF267" s="2313">
        <f t="shared" si="262"/>
        <v>0</v>
      </c>
      <c r="AG267" s="2315">
        <f t="shared" si="260"/>
        <v>0</v>
      </c>
      <c r="AH267" s="2316">
        <f t="shared" si="260"/>
        <v>0</v>
      </c>
      <c r="AI267" s="2315">
        <f t="shared" si="260"/>
        <v>0</v>
      </c>
      <c r="AJ267" s="2317">
        <f t="shared" si="260"/>
        <v>0</v>
      </c>
      <c r="AL267" s="1105" t="s">
        <v>77</v>
      </c>
      <c r="AM267" s="1106">
        <f t="shared" si="237"/>
        <v>0</v>
      </c>
      <c r="AN267" s="1114">
        <f t="shared" si="238"/>
        <v>0</v>
      </c>
      <c r="AO267" s="2307" t="s">
        <v>855</v>
      </c>
      <c r="AP267" s="2270">
        <f t="shared" si="261"/>
        <v>0</v>
      </c>
      <c r="AQ267" s="1341">
        <f t="shared" si="261"/>
        <v>0</v>
      </c>
    </row>
    <row r="268" spans="1:43" ht="15" thickBot="1">
      <c r="A268" s="60"/>
      <c r="B268" s="1468"/>
      <c r="C268" s="70"/>
      <c r="D268" s="242" t="s">
        <v>161</v>
      </c>
      <c r="E268" s="241">
        <v>5.24</v>
      </c>
      <c r="F268" s="1417">
        <v>4.4000000000000004</v>
      </c>
      <c r="G268" s="242" t="s">
        <v>565</v>
      </c>
      <c r="H268" s="241">
        <v>0.1</v>
      </c>
      <c r="I268" s="990">
        <v>0.1</v>
      </c>
      <c r="J268" s="1681" t="s">
        <v>602</v>
      </c>
      <c r="K268" s="1900"/>
      <c r="L268" s="1901"/>
      <c r="M268" s="93"/>
      <c r="N268" s="1105" t="s">
        <v>422</v>
      </c>
      <c r="O268" s="1066"/>
      <c r="P268" s="1059"/>
      <c r="Q268" s="1066"/>
      <c r="R268" s="1162"/>
      <c r="S268" s="1066"/>
      <c r="T268" s="1267"/>
      <c r="U268" s="1066">
        <f t="shared" si="252"/>
        <v>0</v>
      </c>
      <c r="V268" s="1253">
        <f t="shared" si="253"/>
        <v>0</v>
      </c>
      <c r="W268" s="1066">
        <f t="shared" si="254"/>
        <v>0</v>
      </c>
      <c r="X268" s="1162">
        <f t="shared" si="255"/>
        <v>0</v>
      </c>
      <c r="Z268" s="2302" t="s">
        <v>856</v>
      </c>
      <c r="AA268" s="2303">
        <f t="shared" ref="AA268:AF268" si="263">AA260+AA267</f>
        <v>104.715</v>
      </c>
      <c r="AB268" s="2324">
        <f t="shared" si="263"/>
        <v>84.4</v>
      </c>
      <c r="AC268" s="2338">
        <f t="shared" si="263"/>
        <v>115.274</v>
      </c>
      <c r="AD268" s="2337">
        <f t="shared" si="263"/>
        <v>77.644999999999982</v>
      </c>
      <c r="AE268" s="2303">
        <f t="shared" si="263"/>
        <v>43</v>
      </c>
      <c r="AF268" s="2323">
        <f t="shared" si="263"/>
        <v>35</v>
      </c>
      <c r="AG268" s="2304">
        <f>AA268+AC268</f>
        <v>219.989</v>
      </c>
      <c r="AH268" s="2305">
        <f>AB268+AD268</f>
        <v>162.04499999999999</v>
      </c>
      <c r="AI268" s="2304">
        <f t="shared" ref="AI268" si="264">AC268+AE268</f>
        <v>158.274</v>
      </c>
      <c r="AJ268" s="2306">
        <f t="shared" ref="AJ268" si="265">AD268+AF268</f>
        <v>112.64499999999998</v>
      </c>
      <c r="AL268" s="1105" t="s">
        <v>54</v>
      </c>
      <c r="AM268" s="1106">
        <f t="shared" si="237"/>
        <v>5.1130000000000004</v>
      </c>
      <c r="AN268" s="1114">
        <f t="shared" si="238"/>
        <v>5.1130000000000004</v>
      </c>
      <c r="AO268" s="1126" t="s">
        <v>135</v>
      </c>
      <c r="AP268" s="2343">
        <f t="shared" si="261"/>
        <v>262.98900000000003</v>
      </c>
      <c r="AQ268" s="2342">
        <f t="shared" si="261"/>
        <v>197.04499999999999</v>
      </c>
    </row>
    <row r="269" spans="1:43" ht="15" thickBot="1">
      <c r="A269" s="60"/>
      <c r="B269" s="1468"/>
      <c r="C269" s="70"/>
      <c r="D269" s="1808" t="s">
        <v>565</v>
      </c>
      <c r="E269" s="241">
        <v>0.17499999999999999</v>
      </c>
      <c r="F269" s="1417">
        <v>0.17499999999999999</v>
      </c>
      <c r="G269" s="418" t="s">
        <v>624</v>
      </c>
      <c r="H269" s="992">
        <v>1.2E-2</v>
      </c>
      <c r="I269" s="993">
        <v>1.2E-2</v>
      </c>
      <c r="J269" s="1832" t="s">
        <v>100</v>
      </c>
      <c r="K269" s="161" t="s">
        <v>101</v>
      </c>
      <c r="L269" s="162" t="s">
        <v>102</v>
      </c>
      <c r="M269" s="93"/>
      <c r="N269" s="1105" t="s">
        <v>138</v>
      </c>
      <c r="O269" s="1066"/>
      <c r="P269" s="1059"/>
      <c r="Q269" s="1066">
        <f>K264</f>
        <v>4</v>
      </c>
      <c r="R269" s="1162">
        <f>L264</f>
        <v>4</v>
      </c>
      <c r="S269" s="1066"/>
      <c r="T269" s="1267"/>
      <c r="U269" s="1066">
        <f t="shared" si="252"/>
        <v>4</v>
      </c>
      <c r="V269" s="1253">
        <f t="shared" si="253"/>
        <v>4</v>
      </c>
      <c r="W269" s="1066">
        <f t="shared" si="254"/>
        <v>4</v>
      </c>
      <c r="X269" s="1162">
        <f t="shared" si="255"/>
        <v>4</v>
      </c>
      <c r="Z269" s="1156" t="s">
        <v>393</v>
      </c>
      <c r="AA269" s="1157"/>
      <c r="AB269" s="1158"/>
      <c r="AC269" s="895"/>
      <c r="AD269" s="1159"/>
      <c r="AE269" s="895"/>
      <c r="AF269" s="1160"/>
      <c r="AG269" s="1090"/>
      <c r="AH269" s="1161"/>
      <c r="AI269" s="1090"/>
      <c r="AJ269" s="1162"/>
      <c r="AL269" s="1105" t="s">
        <v>116</v>
      </c>
      <c r="AM269" s="1106">
        <f t="shared" si="237"/>
        <v>10</v>
      </c>
      <c r="AN269" s="1114">
        <f t="shared" si="238"/>
        <v>10</v>
      </c>
      <c r="AO269" s="1128" t="s">
        <v>393</v>
      </c>
      <c r="AP269" s="1106"/>
      <c r="AQ269" s="70"/>
    </row>
    <row r="270" spans="1:43" ht="15" thickBot="1">
      <c r="A270" s="1299" t="s">
        <v>378</v>
      </c>
      <c r="B270" s="1471"/>
      <c r="C270" s="72">
        <f>SUM(C252:C268)</f>
        <v>1000</v>
      </c>
      <c r="D270" s="56"/>
      <c r="E270" s="31"/>
      <c r="F270" s="72"/>
      <c r="G270" s="226"/>
      <c r="H270" s="226"/>
      <c r="I270" s="1735"/>
      <c r="J270" s="1902" t="s">
        <v>311</v>
      </c>
      <c r="K270" s="1903">
        <v>157.5</v>
      </c>
      <c r="L270" s="1904">
        <v>105</v>
      </c>
      <c r="M270" s="93"/>
      <c r="N270" s="1105" t="s">
        <v>137</v>
      </c>
      <c r="O270" s="1066"/>
      <c r="P270" s="1059"/>
      <c r="Q270" s="1066"/>
      <c r="R270" s="1162"/>
      <c r="S270" s="1066"/>
      <c r="T270" s="1267"/>
      <c r="U270" s="1066">
        <f t="shared" si="252"/>
        <v>0</v>
      </c>
      <c r="V270" s="1253">
        <f t="shared" si="253"/>
        <v>0</v>
      </c>
      <c r="W270" s="1066">
        <f t="shared" si="254"/>
        <v>0</v>
      </c>
      <c r="X270" s="1162">
        <f t="shared" si="255"/>
        <v>0</v>
      </c>
      <c r="Z270" s="1816" t="s">
        <v>519</v>
      </c>
      <c r="AA270" s="2301"/>
      <c r="AB270" s="2290"/>
      <c r="AC270" s="895"/>
      <c r="AD270" s="1131"/>
      <c r="AE270" s="895"/>
      <c r="AF270" s="2291"/>
      <c r="AG270" s="1090">
        <f t="shared" ref="AG270" si="266">AA270+AC270</f>
        <v>0</v>
      </c>
      <c r="AH270" s="1168">
        <f t="shared" ref="AH270" si="267">AB270+AD270</f>
        <v>0</v>
      </c>
      <c r="AI270" s="1090">
        <f t="shared" ref="AI270" si="268">AC270+AE270</f>
        <v>0</v>
      </c>
      <c r="AJ270" s="1169">
        <f t="shared" ref="AJ270" si="269">AD270+AF270</f>
        <v>0</v>
      </c>
      <c r="AL270" s="1075" t="s">
        <v>166</v>
      </c>
      <c r="AM270" s="1106">
        <f t="shared" si="237"/>
        <v>0.96099999999999997</v>
      </c>
      <c r="AN270" s="1114">
        <f t="shared" si="238"/>
        <v>0.96099999999999997</v>
      </c>
      <c r="AO270" s="1816" t="s">
        <v>519</v>
      </c>
      <c r="AP270" s="1130">
        <f t="shared" ref="AP270:AP286" si="270">AA270+AC270+AE270</f>
        <v>0</v>
      </c>
      <c r="AQ270" s="1131">
        <f t="shared" ref="AQ270:AQ286" si="271">AB270+AD270+AF270</f>
        <v>0</v>
      </c>
    </row>
    <row r="271" spans="1:43" ht="12" customHeight="1" thickBot="1">
      <c r="A271" s="361"/>
      <c r="B271" s="169" t="s">
        <v>238</v>
      </c>
      <c r="C271" s="631"/>
      <c r="D271" s="1545" t="s">
        <v>727</v>
      </c>
      <c r="E271" s="39"/>
      <c r="F271" s="39"/>
      <c r="G271" s="1097"/>
      <c r="H271" s="39"/>
      <c r="I271" s="49"/>
      <c r="J271" s="1392" t="s">
        <v>711</v>
      </c>
      <c r="K271" s="1925"/>
      <c r="L271" s="1926"/>
      <c r="M271" s="93"/>
      <c r="N271" s="1105" t="s">
        <v>77</v>
      </c>
      <c r="O271" s="1066"/>
      <c r="P271" s="1059"/>
      <c r="Q271" s="1066"/>
      <c r="R271" s="1162"/>
      <c r="S271" s="1066"/>
      <c r="T271" s="1267"/>
      <c r="U271" s="1066">
        <f t="shared" si="252"/>
        <v>0</v>
      </c>
      <c r="V271" s="1253">
        <f t="shared" si="253"/>
        <v>0</v>
      </c>
      <c r="W271" s="1066">
        <f t="shared" si="254"/>
        <v>0</v>
      </c>
      <c r="X271" s="1162">
        <f t="shared" si="255"/>
        <v>0</v>
      </c>
      <c r="Z271" s="1163" t="s">
        <v>394</v>
      </c>
      <c r="AA271" s="1164"/>
      <c r="AB271" s="1165"/>
      <c r="AC271" s="895"/>
      <c r="AD271" s="1166"/>
      <c r="AE271" s="1090"/>
      <c r="AF271" s="1167"/>
      <c r="AG271" s="1090">
        <f t="shared" ref="AG271:AJ273" si="272">AA271+AC271</f>
        <v>0</v>
      </c>
      <c r="AH271" s="1168">
        <f t="shared" si="272"/>
        <v>0</v>
      </c>
      <c r="AI271" s="1090">
        <f t="shared" si="272"/>
        <v>0</v>
      </c>
      <c r="AJ271" s="1169">
        <f t="shared" si="272"/>
        <v>0</v>
      </c>
      <c r="AL271" s="1076" t="s">
        <v>162</v>
      </c>
      <c r="AM271" s="1106">
        <f t="shared" si="237"/>
        <v>1.4E-2</v>
      </c>
      <c r="AN271" s="1114">
        <f t="shared" si="238"/>
        <v>1.4E-2</v>
      </c>
      <c r="AO271" s="1129" t="s">
        <v>394</v>
      </c>
      <c r="AP271" s="1130">
        <f t="shared" si="270"/>
        <v>0</v>
      </c>
      <c r="AQ271" s="1131">
        <f t="shared" si="271"/>
        <v>0</v>
      </c>
    </row>
    <row r="272" spans="1:43" ht="14.25" customHeight="1" thickBot="1">
      <c r="A272" s="238" t="s">
        <v>712</v>
      </c>
      <c r="B272" s="255" t="s">
        <v>908</v>
      </c>
      <c r="C272" s="378">
        <v>200</v>
      </c>
      <c r="D272" s="1386" t="s">
        <v>100</v>
      </c>
      <c r="E272" s="1367" t="s">
        <v>101</v>
      </c>
      <c r="F272" s="1368" t="s">
        <v>102</v>
      </c>
      <c r="G272" s="1410" t="s">
        <v>100</v>
      </c>
      <c r="H272" s="1384" t="s">
        <v>101</v>
      </c>
      <c r="I272" s="1385" t="s">
        <v>102</v>
      </c>
      <c r="J272" s="1393" t="s">
        <v>100</v>
      </c>
      <c r="K272" s="1384" t="s">
        <v>101</v>
      </c>
      <c r="L272" s="1385" t="s">
        <v>102</v>
      </c>
      <c r="M272" s="93"/>
      <c r="N272" s="453" t="s">
        <v>423</v>
      </c>
      <c r="O272" s="1066">
        <f>H250+E249+H243</f>
        <v>3.1999999999999997</v>
      </c>
      <c r="P272" s="1059">
        <f>I250+F249+I243</f>
        <v>3.1999999999999997</v>
      </c>
      <c r="Q272" s="1066">
        <f>E262+E269+H255+H268+K260</f>
        <v>1.7130000000000001</v>
      </c>
      <c r="R272" s="1162">
        <f>F262+F269+I255+I268+L260</f>
        <v>1.7130000000000001</v>
      </c>
      <c r="S272" s="1066">
        <f>H276</f>
        <v>0.2</v>
      </c>
      <c r="T272" s="1267">
        <f>I276</f>
        <v>0.2</v>
      </c>
      <c r="U272" s="1066">
        <f t="shared" si="252"/>
        <v>4.9130000000000003</v>
      </c>
      <c r="V272" s="1253">
        <f t="shared" si="253"/>
        <v>4.9130000000000003</v>
      </c>
      <c r="W272" s="1066">
        <f t="shared" si="254"/>
        <v>1.913</v>
      </c>
      <c r="X272" s="1162">
        <f t="shared" si="255"/>
        <v>1.913</v>
      </c>
      <c r="Z272" s="1170" t="s">
        <v>395</v>
      </c>
      <c r="AA272" s="1171"/>
      <c r="AB272" s="1172"/>
      <c r="AC272" s="895"/>
      <c r="AD272" s="1173"/>
      <c r="AE272" s="1174"/>
      <c r="AF272" s="1175"/>
      <c r="AG272" s="1090">
        <f t="shared" si="272"/>
        <v>0</v>
      </c>
      <c r="AH272" s="1168">
        <f t="shared" si="272"/>
        <v>0</v>
      </c>
      <c r="AI272" s="1090">
        <f t="shared" si="272"/>
        <v>0</v>
      </c>
      <c r="AJ272" s="1169">
        <f t="shared" si="272"/>
        <v>0</v>
      </c>
      <c r="AL272" s="1077" t="s">
        <v>387</v>
      </c>
      <c r="AM272" s="1106">
        <f t="shared" si="237"/>
        <v>0.8</v>
      </c>
      <c r="AN272" s="1114">
        <f t="shared" si="238"/>
        <v>0.8</v>
      </c>
      <c r="AO272" s="1132" t="s">
        <v>395</v>
      </c>
      <c r="AP272" s="1106">
        <f t="shared" si="270"/>
        <v>0</v>
      </c>
      <c r="AQ272" s="1131">
        <f t="shared" si="271"/>
        <v>0</v>
      </c>
    </row>
    <row r="273" spans="1:46" ht="12" customHeight="1">
      <c r="A273" s="60"/>
      <c r="B273" s="334" t="s">
        <v>239</v>
      </c>
      <c r="C273" s="70"/>
      <c r="D273" s="1497" t="s">
        <v>45</v>
      </c>
      <c r="E273" s="988">
        <v>123.11</v>
      </c>
      <c r="F273" s="989">
        <v>92</v>
      </c>
      <c r="G273" s="1362" t="s">
        <v>80</v>
      </c>
      <c r="H273" s="988">
        <v>22.2</v>
      </c>
      <c r="I273" s="1518">
        <v>22.2</v>
      </c>
      <c r="J273" s="1947" t="s">
        <v>714</v>
      </c>
      <c r="K273" s="988">
        <v>208</v>
      </c>
      <c r="L273" s="1448">
        <v>200</v>
      </c>
      <c r="M273" s="93"/>
      <c r="N273" s="1105" t="s">
        <v>424</v>
      </c>
      <c r="O273" s="1066">
        <f>K244</f>
        <v>10</v>
      </c>
      <c r="P273" s="1059">
        <f>L244</f>
        <v>10</v>
      </c>
      <c r="Q273" s="1066"/>
      <c r="R273" s="1162"/>
      <c r="S273" s="1066"/>
      <c r="T273" s="1267"/>
      <c r="U273" s="1066">
        <f t="shared" si="252"/>
        <v>10</v>
      </c>
      <c r="V273" s="1253">
        <f t="shared" si="253"/>
        <v>10</v>
      </c>
      <c r="W273" s="1066">
        <f t="shared" si="254"/>
        <v>0</v>
      </c>
      <c r="X273" s="1162">
        <f t="shared" si="255"/>
        <v>0</v>
      </c>
      <c r="Z273" s="1176" t="s">
        <v>396</v>
      </c>
      <c r="AA273" s="1171"/>
      <c r="AB273" s="1172"/>
      <c r="AC273" s="1605">
        <f>K270</f>
        <v>157.5</v>
      </c>
      <c r="AD273" s="1173">
        <f>C263</f>
        <v>105</v>
      </c>
      <c r="AE273" s="1090"/>
      <c r="AF273" s="1175"/>
      <c r="AG273" s="1090">
        <f t="shared" si="272"/>
        <v>157.5</v>
      </c>
      <c r="AH273" s="1168">
        <f t="shared" si="272"/>
        <v>105</v>
      </c>
      <c r="AI273" s="1090">
        <f t="shared" si="272"/>
        <v>157.5</v>
      </c>
      <c r="AJ273" s="1169">
        <f t="shared" si="272"/>
        <v>105</v>
      </c>
      <c r="AL273" s="1078" t="s">
        <v>136</v>
      </c>
      <c r="AM273" s="1115">
        <f t="shared" si="237"/>
        <v>0.13500000000000001</v>
      </c>
      <c r="AN273" s="1116">
        <f t="shared" si="238"/>
        <v>0.13500000000000001</v>
      </c>
      <c r="AO273" s="1133" t="s">
        <v>396</v>
      </c>
      <c r="AP273" s="1106">
        <f t="shared" si="270"/>
        <v>157.5</v>
      </c>
      <c r="AQ273" s="1131">
        <f t="shared" si="271"/>
        <v>105</v>
      </c>
    </row>
    <row r="274" spans="1:46" ht="14.25" customHeight="1" thickBot="1">
      <c r="A274" s="238" t="s">
        <v>728</v>
      </c>
      <c r="B274" s="2519" t="s">
        <v>729</v>
      </c>
      <c r="C274" s="378" t="s">
        <v>760</v>
      </c>
      <c r="D274" s="242" t="s">
        <v>345</v>
      </c>
      <c r="E274" s="1375" t="s">
        <v>346</v>
      </c>
      <c r="F274" s="1380">
        <v>1</v>
      </c>
      <c r="G274" s="419" t="s">
        <v>79</v>
      </c>
      <c r="H274" s="241">
        <v>2.2000000000000002</v>
      </c>
      <c r="I274" s="1370">
        <v>2.2000000000000002</v>
      </c>
      <c r="J274" s="1440"/>
      <c r="K274" s="12"/>
      <c r="L274" s="2036"/>
      <c r="M274" s="107"/>
      <c r="N274" s="1075" t="s">
        <v>166</v>
      </c>
      <c r="O274" s="1070">
        <f t="shared" ref="O274:T274" si="273">O275+O276+O277+O278</f>
        <v>0.875</v>
      </c>
      <c r="P274" s="1277">
        <f t="shared" si="273"/>
        <v>0.875</v>
      </c>
      <c r="Q274" s="1070">
        <f>Q275+Q276+Q277+Q278</f>
        <v>8.199999999999999E-2</v>
      </c>
      <c r="R274" s="1278">
        <f>R275+R276+R277+R278</f>
        <v>8.199999999999999E-2</v>
      </c>
      <c r="S274" s="1080">
        <f t="shared" si="273"/>
        <v>4.0000000000000001E-3</v>
      </c>
      <c r="T274" s="1279">
        <f t="shared" si="273"/>
        <v>4.0000000000000001E-3</v>
      </c>
      <c r="U274" s="1066">
        <f t="shared" si="252"/>
        <v>0.95699999999999996</v>
      </c>
      <c r="V274" s="1253">
        <f t="shared" si="253"/>
        <v>0.95699999999999996</v>
      </c>
      <c r="W274" s="1066">
        <f t="shared" si="254"/>
        <v>8.5999999999999993E-2</v>
      </c>
      <c r="X274" s="1162">
        <f t="shared" si="255"/>
        <v>8.5999999999999993E-2</v>
      </c>
      <c r="Z274" s="1177" t="s">
        <v>397</v>
      </c>
      <c r="AA274" s="1178"/>
      <c r="AB274" s="1179"/>
      <c r="AC274" s="1088"/>
      <c r="AD274" s="1180"/>
      <c r="AE274" s="1091"/>
      <c r="AF274" s="1181"/>
      <c r="AG274" s="1091">
        <f>AA274+AC274</f>
        <v>0</v>
      </c>
      <c r="AH274" s="1182"/>
      <c r="AI274" s="1091">
        <f t="shared" ref="AI274:AI286" si="274">AC274+AE274</f>
        <v>0</v>
      </c>
      <c r="AJ274" s="1183"/>
      <c r="AL274" s="460" t="s">
        <v>98</v>
      </c>
      <c r="AM274" s="1117">
        <f>O279+Q279+S279</f>
        <v>6</v>
      </c>
      <c r="AN274" s="1118">
        <f>P279+R279+T279</f>
        <v>6</v>
      </c>
      <c r="AO274" s="1134" t="s">
        <v>397</v>
      </c>
      <c r="AP274" s="1115">
        <f t="shared" si="270"/>
        <v>0</v>
      </c>
      <c r="AQ274" s="1135">
        <f t="shared" si="271"/>
        <v>0</v>
      </c>
    </row>
    <row r="275" spans="1:46" ht="14.25" customHeight="1" thickBot="1">
      <c r="A275" s="174"/>
      <c r="B275" s="2503" t="s">
        <v>730</v>
      </c>
      <c r="C275" s="279"/>
      <c r="D275" s="1418" t="s">
        <v>109</v>
      </c>
      <c r="E275" s="241">
        <v>24</v>
      </c>
      <c r="F275" s="1380">
        <v>20</v>
      </c>
      <c r="G275" s="1498" t="s">
        <v>84</v>
      </c>
      <c r="H275" s="241">
        <v>4.0000000000000001E-3</v>
      </c>
      <c r="I275" s="1369">
        <v>4.0000000000000001E-3</v>
      </c>
      <c r="J275" s="1440"/>
      <c r="K275" s="12"/>
      <c r="L275" s="2036"/>
      <c r="M275" s="107"/>
      <c r="N275" s="1076" t="s">
        <v>162</v>
      </c>
      <c r="O275" s="1071"/>
      <c r="P275" s="1280"/>
      <c r="Q275" s="1071">
        <f>E263</f>
        <v>0.01</v>
      </c>
      <c r="R275" s="1281">
        <f>F263</f>
        <v>0.01</v>
      </c>
      <c r="S275" s="1081">
        <f>H275</f>
        <v>4.0000000000000001E-3</v>
      </c>
      <c r="T275" s="1280">
        <f>I275</f>
        <v>4.0000000000000001E-3</v>
      </c>
      <c r="U275" s="1085">
        <f>O275+Q275</f>
        <v>0.01</v>
      </c>
      <c r="V275" s="1281">
        <f t="shared" si="253"/>
        <v>0.01</v>
      </c>
      <c r="W275" s="1067">
        <f t="shared" si="254"/>
        <v>1.4E-2</v>
      </c>
      <c r="X275" s="1281">
        <f t="shared" si="255"/>
        <v>1.4E-2</v>
      </c>
      <c r="Z275" s="1184" t="s">
        <v>398</v>
      </c>
      <c r="AA275" s="1817">
        <f t="shared" ref="AA275:AF275" si="275">SUM(AA270:AA274)</f>
        <v>0</v>
      </c>
      <c r="AB275" s="1186">
        <f t="shared" si="275"/>
        <v>0</v>
      </c>
      <c r="AC275" s="1187">
        <f t="shared" si="275"/>
        <v>157.5</v>
      </c>
      <c r="AD275" s="1188">
        <f t="shared" si="275"/>
        <v>105</v>
      </c>
      <c r="AE275" s="1189">
        <f t="shared" si="275"/>
        <v>0</v>
      </c>
      <c r="AF275" s="1190">
        <f t="shared" si="275"/>
        <v>0</v>
      </c>
      <c r="AG275" s="1189">
        <f>AA275+AC275</f>
        <v>157.5</v>
      </c>
      <c r="AH275" s="1191">
        <f>AB275+AD275</f>
        <v>105</v>
      </c>
      <c r="AI275" s="1189">
        <f t="shared" si="274"/>
        <v>157.5</v>
      </c>
      <c r="AJ275" s="1192">
        <f>AD275+AF275</f>
        <v>105</v>
      </c>
      <c r="AO275" s="1136" t="s">
        <v>398</v>
      </c>
      <c r="AP275" s="1137">
        <f t="shared" si="270"/>
        <v>157.5</v>
      </c>
      <c r="AQ275" s="1138">
        <f t="shared" si="271"/>
        <v>105</v>
      </c>
      <c r="AS275" s="9"/>
      <c r="AT275" s="9"/>
    </row>
    <row r="276" spans="1:46" ht="13.5" customHeight="1">
      <c r="A276" s="240" t="s">
        <v>9</v>
      </c>
      <c r="B276" s="247" t="s">
        <v>10</v>
      </c>
      <c r="C276" s="256">
        <v>30</v>
      </c>
      <c r="D276" s="242" t="s">
        <v>287</v>
      </c>
      <c r="E276" s="241">
        <v>19</v>
      </c>
      <c r="F276" s="1380">
        <v>15</v>
      </c>
      <c r="G276" s="418" t="s">
        <v>83</v>
      </c>
      <c r="H276" s="992">
        <v>0.2</v>
      </c>
      <c r="I276" s="1676">
        <v>0.2</v>
      </c>
      <c r="J276" s="1440"/>
      <c r="K276" s="12"/>
      <c r="L276" s="1441"/>
      <c r="M276" s="107"/>
      <c r="N276" s="1077" t="s">
        <v>387</v>
      </c>
      <c r="O276" s="1072">
        <f>I245</f>
        <v>0.8</v>
      </c>
      <c r="P276" s="1282">
        <f>I245</f>
        <v>0.8</v>
      </c>
      <c r="Q276" s="1072"/>
      <c r="R276" s="1283"/>
      <c r="S276" s="1082"/>
      <c r="T276" s="1282"/>
      <c r="U276" s="1085">
        <f>O276+Q276</f>
        <v>0.8</v>
      </c>
      <c r="V276" s="1281">
        <f t="shared" si="253"/>
        <v>0.8</v>
      </c>
      <c r="W276" s="1067">
        <f t="shared" si="254"/>
        <v>0</v>
      </c>
      <c r="X276" s="1281">
        <f t="shared" si="255"/>
        <v>0</v>
      </c>
      <c r="Z276" s="1316" t="s">
        <v>407</v>
      </c>
      <c r="AA276" s="1207">
        <f>K243</f>
        <v>20</v>
      </c>
      <c r="AB276" s="1305"/>
      <c r="AC276" s="1209"/>
      <c r="AD276" s="1308"/>
      <c r="AE276" s="1207"/>
      <c r="AF276" s="1305"/>
      <c r="AG276" s="1089"/>
      <c r="AH276" s="1311"/>
      <c r="AI276" s="1089">
        <f t="shared" si="274"/>
        <v>0</v>
      </c>
      <c r="AJ276" s="1314"/>
      <c r="AO276" s="1316" t="s">
        <v>407</v>
      </c>
      <c r="AP276" s="1127">
        <f t="shared" si="270"/>
        <v>20</v>
      </c>
      <c r="AQ276" s="1140">
        <f t="shared" si="271"/>
        <v>0</v>
      </c>
      <c r="AS276" s="9"/>
      <c r="AT276" s="9"/>
    </row>
    <row r="277" spans="1:46">
      <c r="A277" s="60"/>
      <c r="B277" s="1468"/>
      <c r="C277" s="70"/>
      <c r="D277" s="242" t="s">
        <v>82</v>
      </c>
      <c r="E277" s="241">
        <v>3</v>
      </c>
      <c r="F277" s="990">
        <v>3</v>
      </c>
      <c r="G277" s="994"/>
      <c r="H277" s="241"/>
      <c r="I277" s="1369"/>
      <c r="J277" s="1440"/>
      <c r="K277" s="12"/>
      <c r="L277" s="2036"/>
      <c r="M277" s="107"/>
      <c r="N277" s="1078" t="s">
        <v>136</v>
      </c>
      <c r="O277" s="1073">
        <f>K249</f>
        <v>7.4999999999999997E-2</v>
      </c>
      <c r="P277" s="1284">
        <f>L249</f>
        <v>7.4999999999999997E-2</v>
      </c>
      <c r="Q277" s="1073">
        <f>K256</f>
        <v>0.06</v>
      </c>
      <c r="R277" s="1285">
        <f>L256</f>
        <v>0.06</v>
      </c>
      <c r="S277" s="1083"/>
      <c r="T277" s="1284"/>
      <c r="U277" s="1085">
        <f>O277+Q277</f>
        <v>0.13500000000000001</v>
      </c>
      <c r="V277" s="1281">
        <f t="shared" si="253"/>
        <v>0.13500000000000001</v>
      </c>
      <c r="W277" s="1067">
        <f t="shared" si="254"/>
        <v>0.06</v>
      </c>
      <c r="X277" s="1281">
        <f t="shared" si="255"/>
        <v>0.06</v>
      </c>
      <c r="Z277" s="1301" t="s">
        <v>408</v>
      </c>
      <c r="AA277" s="1213"/>
      <c r="AB277" s="1306">
        <f>L243</f>
        <v>20</v>
      </c>
      <c r="AC277" s="1215"/>
      <c r="AD277" s="1309"/>
      <c r="AE277" s="1213"/>
      <c r="AF277" s="1306"/>
      <c r="AG277" s="1090">
        <f t="shared" ref="AG277:AH279" si="276">AA277+AC277</f>
        <v>0</v>
      </c>
      <c r="AH277" s="1312">
        <f t="shared" si="276"/>
        <v>20</v>
      </c>
      <c r="AI277" s="1090">
        <f t="shared" si="274"/>
        <v>0</v>
      </c>
      <c r="AJ277" s="1265">
        <f t="shared" ref="AJ277:AJ282" si="277">AD277+AF277</f>
        <v>0</v>
      </c>
      <c r="AO277" s="1301" t="s">
        <v>408</v>
      </c>
      <c r="AP277" s="1106">
        <f t="shared" si="270"/>
        <v>0</v>
      </c>
      <c r="AQ277" s="1131">
        <f t="shared" si="271"/>
        <v>20</v>
      </c>
      <c r="AS277" s="9"/>
      <c r="AT277" s="9"/>
    </row>
    <row r="278" spans="1:46" ht="15" thickBot="1">
      <c r="A278" s="60"/>
      <c r="B278" s="1468"/>
      <c r="C278" s="70"/>
      <c r="D278" s="354" t="s">
        <v>731</v>
      </c>
      <c r="E278" s="241">
        <v>6</v>
      </c>
      <c r="F278" s="990">
        <v>6</v>
      </c>
      <c r="G278" s="7"/>
      <c r="H278" s="149"/>
      <c r="I278" s="143"/>
      <c r="J278" s="1440"/>
      <c r="K278" s="34"/>
      <c r="L278" s="1938"/>
      <c r="M278" s="107"/>
      <c r="N278" s="1078" t="s">
        <v>439</v>
      </c>
      <c r="O278" s="1073"/>
      <c r="P278" s="1284"/>
      <c r="Q278" s="1073">
        <f>H269</f>
        <v>1.2E-2</v>
      </c>
      <c r="R278" s="1285">
        <f>I269</f>
        <v>1.2E-2</v>
      </c>
      <c r="S278" s="1083"/>
      <c r="T278" s="1284"/>
      <c r="U278" s="1085">
        <f>O278+Q278</f>
        <v>1.2E-2</v>
      </c>
      <c r="V278" s="1281">
        <f t="shared" si="253"/>
        <v>1.2E-2</v>
      </c>
      <c r="W278" s="1067">
        <f>Q278+S278</f>
        <v>1.2E-2</v>
      </c>
      <c r="X278" s="1281">
        <f t="shared" si="255"/>
        <v>1.2E-2</v>
      </c>
      <c r="Z278" s="1302" t="s">
        <v>475</v>
      </c>
      <c r="AA278" s="1219"/>
      <c r="AB278" s="1307"/>
      <c r="AC278" s="1221"/>
      <c r="AD278" s="1310"/>
      <c r="AE278" s="1219"/>
      <c r="AF278" s="1307"/>
      <c r="AG278" s="1091">
        <f t="shared" si="276"/>
        <v>0</v>
      </c>
      <c r="AH278" s="1313">
        <f t="shared" si="276"/>
        <v>0</v>
      </c>
      <c r="AI278" s="1091">
        <f t="shared" si="274"/>
        <v>0</v>
      </c>
      <c r="AJ278" s="1315">
        <f t="shared" si="277"/>
        <v>0</v>
      </c>
      <c r="AO278" s="1302" t="s">
        <v>409</v>
      </c>
      <c r="AP278" s="1115">
        <f t="shared" si="270"/>
        <v>0</v>
      </c>
      <c r="AQ278" s="1135">
        <f t="shared" si="271"/>
        <v>0</v>
      </c>
      <c r="AR278" s="640"/>
      <c r="AS278" s="9"/>
      <c r="AT278" s="9"/>
    </row>
    <row r="279" spans="1:46" ht="14.25" customHeight="1" thickBot="1">
      <c r="A279" s="1299" t="s">
        <v>379</v>
      </c>
      <c r="B279" s="1471"/>
      <c r="C279" s="72">
        <f>C272+C276+100+20</f>
        <v>350</v>
      </c>
      <c r="D279" s="252" t="s">
        <v>82</v>
      </c>
      <c r="E279" s="1390">
        <v>3</v>
      </c>
      <c r="F279" s="1534">
        <v>3</v>
      </c>
      <c r="G279" s="91"/>
      <c r="H279" s="1533"/>
      <c r="I279" s="2035"/>
      <c r="J279" s="56"/>
      <c r="K279" s="31"/>
      <c r="L279" s="72"/>
      <c r="M279" s="107"/>
      <c r="N279" s="460" t="s">
        <v>98</v>
      </c>
      <c r="O279" s="1074"/>
      <c r="P279" s="1286"/>
      <c r="Q279" s="1074"/>
      <c r="R279" s="1287"/>
      <c r="S279" s="1084">
        <f>E278</f>
        <v>6</v>
      </c>
      <c r="T279" s="1288">
        <f>F278</f>
        <v>6</v>
      </c>
      <c r="U279" s="1086">
        <f>O279+Q279</f>
        <v>0</v>
      </c>
      <c r="V279" s="1289">
        <f t="shared" si="253"/>
        <v>0</v>
      </c>
      <c r="W279" s="1086">
        <f>Q279+S279</f>
        <v>6</v>
      </c>
      <c r="X279" s="1289">
        <f t="shared" si="255"/>
        <v>6</v>
      </c>
      <c r="Z279" s="1303" t="s">
        <v>410</v>
      </c>
      <c r="AA279" s="1323">
        <f t="shared" ref="AA279:AF279" si="278">AA276+AA277+AA278</f>
        <v>20</v>
      </c>
      <c r="AB279" s="1248">
        <f t="shared" si="278"/>
        <v>20</v>
      </c>
      <c r="AC279" s="1304">
        <f t="shared" si="278"/>
        <v>0</v>
      </c>
      <c r="AD279" s="1246">
        <f t="shared" si="278"/>
        <v>0</v>
      </c>
      <c r="AE279" s="1323">
        <f t="shared" si="278"/>
        <v>0</v>
      </c>
      <c r="AF279" s="1248">
        <f t="shared" si="278"/>
        <v>0</v>
      </c>
      <c r="AG279" s="1154">
        <f t="shared" si="276"/>
        <v>20</v>
      </c>
      <c r="AH279" s="1247">
        <f t="shared" si="276"/>
        <v>20</v>
      </c>
      <c r="AI279" s="1154">
        <f t="shared" si="274"/>
        <v>0</v>
      </c>
      <c r="AJ279" s="1248">
        <f t="shared" si="277"/>
        <v>0</v>
      </c>
      <c r="AO279" s="1303" t="s">
        <v>410</v>
      </c>
      <c r="AP279" s="1154">
        <f t="shared" si="270"/>
        <v>20</v>
      </c>
      <c r="AQ279" s="1155">
        <f t="shared" si="271"/>
        <v>20</v>
      </c>
      <c r="AR279" s="640"/>
      <c r="AS279" s="9"/>
      <c r="AT279" s="9"/>
    </row>
    <row r="280" spans="1:46">
      <c r="M280" s="107"/>
      <c r="P280" s="337"/>
      <c r="Q280" s="13"/>
      <c r="R280" s="87"/>
      <c r="S280" s="9"/>
      <c r="T280" s="9"/>
      <c r="U280" s="9"/>
      <c r="V280" s="9"/>
      <c r="Z280" s="1139" t="s">
        <v>402</v>
      </c>
      <c r="AA280" s="1193"/>
      <c r="AB280" s="1194"/>
      <c r="AC280" s="1089">
        <f>E266</f>
        <v>46.5</v>
      </c>
      <c r="AD280" s="1195">
        <f>F266</f>
        <v>40.299999999999997</v>
      </c>
      <c r="AE280" s="1193"/>
      <c r="AF280" s="1194"/>
      <c r="AG280" s="1089"/>
      <c r="AH280" s="1196">
        <f>AB280+AD280</f>
        <v>40.299999999999997</v>
      </c>
      <c r="AI280" s="1089">
        <f t="shared" si="274"/>
        <v>46.5</v>
      </c>
      <c r="AJ280" s="1197">
        <f t="shared" si="277"/>
        <v>40.299999999999997</v>
      </c>
      <c r="AO280" s="1139" t="s">
        <v>261</v>
      </c>
      <c r="AP280" s="1127">
        <f t="shared" si="270"/>
        <v>46.5</v>
      </c>
      <c r="AQ280" s="1140">
        <f t="shared" si="271"/>
        <v>40.299999999999997</v>
      </c>
      <c r="AR280" s="640"/>
      <c r="AS280" s="9"/>
      <c r="AT280" s="9"/>
    </row>
    <row r="281" spans="1:46" ht="13.5" customHeight="1" thickBot="1">
      <c r="B281" s="176" t="s">
        <v>235</v>
      </c>
      <c r="F281" s="2"/>
      <c r="G281" s="2"/>
      <c r="H281" s="2"/>
      <c r="K281" s="2"/>
      <c r="M281" s="107"/>
      <c r="P281" s="7"/>
      <c r="Q281" s="13"/>
      <c r="R281" s="137"/>
      <c r="S281" s="363"/>
      <c r="T281" s="83"/>
      <c r="U281" s="137"/>
      <c r="V281" s="9"/>
      <c r="Z281" s="1141" t="s">
        <v>403</v>
      </c>
      <c r="AA281" s="1178"/>
      <c r="AB281" s="1198"/>
      <c r="AC281" s="1091"/>
      <c r="AD281" s="1199"/>
      <c r="AE281" s="1178"/>
      <c r="AF281" s="1198"/>
      <c r="AG281" s="1091">
        <f>AA281+AC281</f>
        <v>0</v>
      </c>
      <c r="AH281" s="1200">
        <f>AB281+AD281</f>
        <v>0</v>
      </c>
      <c r="AI281" s="1091">
        <f t="shared" si="274"/>
        <v>0</v>
      </c>
      <c r="AJ281" s="1201">
        <f t="shared" si="277"/>
        <v>0</v>
      </c>
      <c r="AO281" s="1141" t="s">
        <v>151</v>
      </c>
      <c r="AP281" s="1115">
        <f t="shared" si="270"/>
        <v>0</v>
      </c>
      <c r="AQ281" s="1135">
        <f t="shared" si="271"/>
        <v>0</v>
      </c>
      <c r="AR281" s="107"/>
      <c r="AS281" s="9"/>
      <c r="AT281" s="9"/>
    </row>
    <row r="282" spans="1:46" ht="14.25" customHeight="1" thickBot="1">
      <c r="B282"/>
      <c r="C282" s="100" t="s">
        <v>550</v>
      </c>
      <c r="E282" s="77"/>
      <c r="K282" s="1791" t="s">
        <v>118</v>
      </c>
      <c r="M282" s="93"/>
      <c r="P282" s="7"/>
      <c r="Q282" s="5"/>
      <c r="R282" s="9"/>
      <c r="S282" s="9"/>
      <c r="T282" s="9"/>
      <c r="U282" s="9"/>
      <c r="V282" s="1058"/>
      <c r="X282" s="1056"/>
      <c r="Z282" s="1142" t="s">
        <v>399</v>
      </c>
      <c r="AA282" s="1202">
        <f t="shared" ref="AA282:AF282" si="279">SUM(AA280:AA281)</f>
        <v>0</v>
      </c>
      <c r="AB282" s="1203">
        <f t="shared" si="279"/>
        <v>0</v>
      </c>
      <c r="AC282" s="1204">
        <f t="shared" si="279"/>
        <v>46.5</v>
      </c>
      <c r="AD282" s="1144">
        <f t="shared" si="279"/>
        <v>40.299999999999997</v>
      </c>
      <c r="AE282" s="1202">
        <f t="shared" si="279"/>
        <v>0</v>
      </c>
      <c r="AF282" s="1203">
        <f t="shared" si="279"/>
        <v>0</v>
      </c>
      <c r="AG282" s="1143">
        <f>AA282+AC282</f>
        <v>46.5</v>
      </c>
      <c r="AH282" s="1205">
        <f>AB282+AD282</f>
        <v>40.299999999999997</v>
      </c>
      <c r="AI282" s="1143">
        <f t="shared" si="274"/>
        <v>46.5</v>
      </c>
      <c r="AJ282" s="1206">
        <f t="shared" si="277"/>
        <v>40.299999999999997</v>
      </c>
      <c r="AO282" s="1142" t="s">
        <v>399</v>
      </c>
      <c r="AP282" s="1143">
        <f t="shared" si="270"/>
        <v>46.5</v>
      </c>
      <c r="AQ282" s="1144">
        <f t="shared" si="271"/>
        <v>40.299999999999997</v>
      </c>
      <c r="AR282" s="107"/>
      <c r="AS282" s="9"/>
      <c r="AT282" s="9"/>
    </row>
    <row r="283" spans="1:46" ht="15" customHeight="1">
      <c r="A283" s="2" t="s">
        <v>910</v>
      </c>
      <c r="B283" s="2"/>
      <c r="C283" s="79"/>
      <c r="E283" s="133" t="s">
        <v>142</v>
      </c>
      <c r="H283" s="80"/>
      <c r="I283" s="1778" t="s">
        <v>549</v>
      </c>
      <c r="J283" s="561"/>
      <c r="M283" s="93"/>
      <c r="P283" s="7"/>
      <c r="Q283" s="13"/>
      <c r="R283" s="9"/>
      <c r="S283" s="7"/>
      <c r="T283" s="12"/>
      <c r="U283" s="365"/>
      <c r="V283" s="1058"/>
      <c r="X283" s="1056"/>
      <c r="Z283" s="1145" t="s">
        <v>259</v>
      </c>
      <c r="AA283" s="1207"/>
      <c r="AB283" s="1208"/>
      <c r="AC283" s="1209"/>
      <c r="AD283" s="1210"/>
      <c r="AE283" s="1207"/>
      <c r="AF283" s="1208"/>
      <c r="AG283" s="1089"/>
      <c r="AH283" s="1211"/>
      <c r="AI283" s="1089">
        <f t="shared" si="274"/>
        <v>0</v>
      </c>
      <c r="AJ283" s="1212"/>
      <c r="AM283" s="1119"/>
      <c r="AN283" s="298"/>
      <c r="AO283" s="1145" t="s">
        <v>259</v>
      </c>
      <c r="AP283" s="1127">
        <f t="shared" si="270"/>
        <v>0</v>
      </c>
      <c r="AQ283" s="1140">
        <f t="shared" si="271"/>
        <v>0</v>
      </c>
      <c r="AR283" s="107"/>
      <c r="AS283" s="9"/>
      <c r="AT283" s="9"/>
    </row>
    <row r="284" spans="1:46" ht="14.25" customHeight="1">
      <c r="M284" s="93"/>
      <c r="N284" s="107"/>
      <c r="P284" s="7"/>
      <c r="Q284" s="13"/>
      <c r="R284" s="365"/>
      <c r="S284" s="9"/>
      <c r="T284" s="9"/>
      <c r="U284" s="9"/>
      <c r="V284" s="286"/>
      <c r="X284" s="286"/>
      <c r="Z284" s="1146" t="s">
        <v>103</v>
      </c>
      <c r="AA284" s="1213"/>
      <c r="AB284" s="1214"/>
      <c r="AC284" s="1215"/>
      <c r="AD284" s="1216"/>
      <c r="AE284" s="1213"/>
      <c r="AF284" s="1214"/>
      <c r="AG284" s="1090">
        <f t="shared" ref="AG284:AH286" si="280">AA284+AC284</f>
        <v>0</v>
      </c>
      <c r="AH284" s="1217">
        <f t="shared" si="280"/>
        <v>0</v>
      </c>
      <c r="AI284" s="1090">
        <f t="shared" si="274"/>
        <v>0</v>
      </c>
      <c r="AJ284" s="1218">
        <f>AD284+AF284</f>
        <v>0</v>
      </c>
      <c r="AM284" s="1119"/>
      <c r="AN284" s="1256"/>
      <c r="AO284" s="1146" t="s">
        <v>103</v>
      </c>
      <c r="AP284" s="1106">
        <f t="shared" si="270"/>
        <v>0</v>
      </c>
      <c r="AQ284" s="1131">
        <f t="shared" si="271"/>
        <v>0</v>
      </c>
      <c r="AR284" s="107"/>
      <c r="AS284" s="9"/>
      <c r="AT284" s="9"/>
    </row>
    <row r="285" spans="1:46" ht="15" thickBot="1">
      <c r="A285" s="2"/>
      <c r="B285" s="2"/>
      <c r="C285" s="79"/>
      <c r="H285" s="80"/>
      <c r="I285" s="561"/>
      <c r="M285" s="93"/>
      <c r="N285" s="107"/>
      <c r="P285" s="7"/>
      <c r="Q285" s="13"/>
      <c r="R285" s="365"/>
      <c r="S285" s="7"/>
      <c r="T285" s="12"/>
      <c r="U285" s="365"/>
      <c r="V285" s="1051"/>
      <c r="X285" s="1051"/>
      <c r="Z285" s="1147" t="s">
        <v>260</v>
      </c>
      <c r="AA285" s="1219"/>
      <c r="AB285" s="1220"/>
      <c r="AC285" s="1221"/>
      <c r="AD285" s="1222"/>
      <c r="AE285" s="1219"/>
      <c r="AF285" s="1220"/>
      <c r="AG285" s="1091">
        <f t="shared" si="280"/>
        <v>0</v>
      </c>
      <c r="AH285" s="1223">
        <f t="shared" si="280"/>
        <v>0</v>
      </c>
      <c r="AI285" s="1091">
        <f t="shared" si="274"/>
        <v>0</v>
      </c>
      <c r="AJ285" s="1224">
        <f>AD285+AF285</f>
        <v>0</v>
      </c>
      <c r="AM285" s="1257"/>
      <c r="AN285" s="78"/>
      <c r="AO285" s="1147" t="s">
        <v>260</v>
      </c>
      <c r="AP285" s="1115">
        <f t="shared" si="270"/>
        <v>0</v>
      </c>
      <c r="AQ285" s="1135">
        <f t="shared" si="271"/>
        <v>0</v>
      </c>
      <c r="AR285" s="107"/>
      <c r="AS285" s="9"/>
      <c r="AT285" s="9"/>
    </row>
    <row r="286" spans="1:46" ht="15" thickBot="1">
      <c r="M286" s="93"/>
      <c r="N286" s="107"/>
      <c r="P286" s="7"/>
      <c r="Q286" s="13"/>
      <c r="R286" s="365"/>
      <c r="S286" s="7"/>
      <c r="T286" s="12"/>
      <c r="U286" s="143"/>
      <c r="V286" s="286"/>
      <c r="X286" s="1051"/>
      <c r="Z286" s="1317" t="s">
        <v>400</v>
      </c>
      <c r="AA286" s="1318">
        <f t="shared" ref="AA286:AF286" si="281">AA283+AA284+AA285</f>
        <v>0</v>
      </c>
      <c r="AB286" s="1190">
        <f t="shared" si="281"/>
        <v>0</v>
      </c>
      <c r="AC286" s="1318">
        <f t="shared" si="281"/>
        <v>0</v>
      </c>
      <c r="AD286" s="1190">
        <f t="shared" si="281"/>
        <v>0</v>
      </c>
      <c r="AE286" s="1318">
        <f t="shared" si="281"/>
        <v>0</v>
      </c>
      <c r="AF286" s="1190">
        <f t="shared" si="281"/>
        <v>0</v>
      </c>
      <c r="AG286" s="1189">
        <f t="shared" si="280"/>
        <v>0</v>
      </c>
      <c r="AH286" s="1191">
        <f t="shared" si="280"/>
        <v>0</v>
      </c>
      <c r="AI286" s="1189">
        <f t="shared" si="274"/>
        <v>0</v>
      </c>
      <c r="AJ286" s="1192">
        <f>AD286+AF286</f>
        <v>0</v>
      </c>
      <c r="AO286" s="1148" t="s">
        <v>400</v>
      </c>
      <c r="AP286" s="1149">
        <f t="shared" si="270"/>
        <v>0</v>
      </c>
      <c r="AQ286" s="1150">
        <f t="shared" si="271"/>
        <v>0</v>
      </c>
      <c r="AR286" s="107"/>
      <c r="AS286" s="9"/>
      <c r="AT286" s="9"/>
    </row>
    <row r="287" spans="1:46">
      <c r="A287" s="27" t="s">
        <v>2</v>
      </c>
      <c r="B287" s="81" t="s">
        <v>3</v>
      </c>
      <c r="C287" s="82" t="s">
        <v>4</v>
      </c>
      <c r="D287" s="84" t="s">
        <v>61</v>
      </c>
      <c r="E287" s="67"/>
      <c r="F287" s="67"/>
      <c r="G287" s="67"/>
      <c r="H287" s="67"/>
      <c r="I287" s="67"/>
      <c r="J287" s="67"/>
      <c r="K287" s="67"/>
      <c r="L287" s="53"/>
      <c r="M287" s="93"/>
      <c r="P287" s="9"/>
      <c r="Q287" s="872"/>
      <c r="V287" s="1056"/>
      <c r="X287" s="1056"/>
      <c r="AB287" s="1052"/>
      <c r="AD287" s="1052"/>
      <c r="AH287" s="1060"/>
      <c r="AJ287" s="1060"/>
      <c r="AO287" s="107"/>
    </row>
    <row r="288" spans="1:46" ht="15" thickBot="1">
      <c r="A288" s="262" t="s">
        <v>5</v>
      </c>
      <c r="B288"/>
      <c r="C288" s="263" t="s">
        <v>62</v>
      </c>
      <c r="D288" s="60"/>
      <c r="E288" s="9"/>
      <c r="F288" s="9"/>
      <c r="G288" s="9"/>
      <c r="H288" s="9"/>
      <c r="I288" s="9"/>
      <c r="L288" s="70"/>
      <c r="M288" s="93"/>
      <c r="P288" s="9"/>
      <c r="Q288" s="9"/>
      <c r="Z288" t="s">
        <v>380</v>
      </c>
      <c r="AO288" s="138"/>
      <c r="AP288" s="107"/>
      <c r="AQ288" s="9"/>
    </row>
    <row r="289" spans="1:53" ht="16.2" thickBot="1">
      <c r="A289" s="636" t="s">
        <v>271</v>
      </c>
      <c r="B289" s="67"/>
      <c r="C289" s="1527"/>
      <c r="D289" s="1539" t="s">
        <v>694</v>
      </c>
      <c r="E289" s="39"/>
      <c r="F289" s="39"/>
      <c r="G289" s="1435" t="s">
        <v>521</v>
      </c>
      <c r="H289" s="1458"/>
      <c r="I289" s="1381"/>
      <c r="J289" s="970" t="s">
        <v>241</v>
      </c>
      <c r="K289" s="39"/>
      <c r="L289" s="49"/>
      <c r="M289" s="93"/>
      <c r="Z289" s="100" t="str">
        <f>A289</f>
        <v>6- й   день</v>
      </c>
      <c r="AA289" s="2" t="s">
        <v>910</v>
      </c>
      <c r="AF289" s="133" t="str">
        <f>T291</f>
        <v>2 - я   неделя</v>
      </c>
      <c r="AH289" s="309" t="s">
        <v>381</v>
      </c>
      <c r="AI289" s="63"/>
      <c r="AS289" s="46"/>
      <c r="AT289" s="619"/>
    </row>
    <row r="290" spans="1:53" ht="15" thickBot="1">
      <c r="A290" s="1395"/>
      <c r="B290" s="170" t="s">
        <v>156</v>
      </c>
      <c r="C290" s="135"/>
      <c r="D290" s="1397" t="s">
        <v>100</v>
      </c>
      <c r="E290" s="1357" t="s">
        <v>101</v>
      </c>
      <c r="F290" s="1486" t="s">
        <v>102</v>
      </c>
      <c r="G290" s="1485" t="s">
        <v>100</v>
      </c>
      <c r="H290" s="1357" t="s">
        <v>101</v>
      </c>
      <c r="I290" s="1486" t="s">
        <v>102</v>
      </c>
      <c r="J290" s="1386" t="s">
        <v>100</v>
      </c>
      <c r="K290" s="1367" t="s">
        <v>101</v>
      </c>
      <c r="L290" s="1368" t="s">
        <v>102</v>
      </c>
      <c r="M290" s="93"/>
      <c r="N290" t="s">
        <v>380</v>
      </c>
      <c r="AL290" s="1509" t="s">
        <v>390</v>
      </c>
      <c r="AO290" s="39"/>
      <c r="AP290" s="39"/>
      <c r="AQ290" s="49"/>
      <c r="AS290" s="343"/>
      <c r="AT290" s="343"/>
    </row>
    <row r="291" spans="1:53" ht="15" thickBot="1">
      <c r="A291" s="413" t="s">
        <v>361</v>
      </c>
      <c r="B291" s="2509" t="s">
        <v>169</v>
      </c>
      <c r="C291" s="368">
        <v>70</v>
      </c>
      <c r="D291" s="987" t="s">
        <v>163</v>
      </c>
      <c r="E291" s="801" t="s">
        <v>609</v>
      </c>
      <c r="F291" s="1413">
        <v>91</v>
      </c>
      <c r="G291" s="1364" t="s">
        <v>141</v>
      </c>
      <c r="H291" s="1415">
        <v>108.8</v>
      </c>
      <c r="I291" s="1416">
        <v>87.04</v>
      </c>
      <c r="J291" s="2515" t="s">
        <v>60</v>
      </c>
      <c r="K291" s="1521">
        <v>200</v>
      </c>
      <c r="L291" s="1522">
        <v>200</v>
      </c>
      <c r="M291" s="93"/>
      <c r="N291" s="100" t="str">
        <f>A289</f>
        <v>6- й   день</v>
      </c>
      <c r="O291" s="2" t="s">
        <v>910</v>
      </c>
      <c r="T291" s="133" t="s">
        <v>142</v>
      </c>
      <c r="V291" s="309" t="s">
        <v>381</v>
      </c>
      <c r="W291" s="63"/>
      <c r="X291" s="1258"/>
      <c r="Z291" s="1045" t="s">
        <v>307</v>
      </c>
      <c r="AA291" s="1046" t="s">
        <v>382</v>
      </c>
      <c r="AB291" s="1047"/>
      <c r="AC291" s="1046" t="s">
        <v>383</v>
      </c>
      <c r="AD291" s="1047"/>
      <c r="AE291" s="1046" t="s">
        <v>384</v>
      </c>
      <c r="AF291" s="1047"/>
      <c r="AG291" s="1046" t="s">
        <v>388</v>
      </c>
      <c r="AH291" s="1047"/>
      <c r="AI291" s="1093" t="s">
        <v>389</v>
      </c>
      <c r="AJ291" s="1047"/>
      <c r="AL291" s="9"/>
      <c r="AM291" s="9"/>
      <c r="AN291" s="9"/>
      <c r="AO291" s="1045" t="s">
        <v>307</v>
      </c>
      <c r="AP291" s="1120" t="s">
        <v>391</v>
      </c>
      <c r="AQ291" s="1121"/>
      <c r="AS291" s="343"/>
      <c r="AT291" s="343"/>
    </row>
    <row r="292" spans="1:53" ht="15" thickBot="1">
      <c r="A292" s="174"/>
      <c r="B292" s="2503" t="s">
        <v>347</v>
      </c>
      <c r="C292" s="279"/>
      <c r="D292" s="242" t="s">
        <v>80</v>
      </c>
      <c r="E292" s="241">
        <v>34</v>
      </c>
      <c r="F292" s="1373">
        <v>34</v>
      </c>
      <c r="G292" s="2763" t="s">
        <v>1015</v>
      </c>
      <c r="H292" s="1345"/>
      <c r="I292" s="1506"/>
      <c r="J292" s="1739" t="s">
        <v>107</v>
      </c>
      <c r="K292" s="1377">
        <v>5</v>
      </c>
      <c r="L292" s="1378">
        <v>5</v>
      </c>
      <c r="M292" s="93"/>
      <c r="Z292" s="1324" t="s">
        <v>415</v>
      </c>
      <c r="AA292" s="1048" t="s">
        <v>101</v>
      </c>
      <c r="AB292" s="1050" t="s">
        <v>102</v>
      </c>
      <c r="AC292" s="1094" t="s">
        <v>101</v>
      </c>
      <c r="AD292" s="1095" t="s">
        <v>102</v>
      </c>
      <c r="AE292" s="1094" t="s">
        <v>101</v>
      </c>
      <c r="AF292" s="1095" t="s">
        <v>102</v>
      </c>
      <c r="AG292" s="1048" t="s">
        <v>101</v>
      </c>
      <c r="AH292" s="1049" t="s">
        <v>102</v>
      </c>
      <c r="AI292" s="1096" t="s">
        <v>101</v>
      </c>
      <c r="AJ292" s="1049" t="s">
        <v>102</v>
      </c>
      <c r="AL292" s="56"/>
      <c r="AN292" s="31"/>
      <c r="AO292" s="31"/>
      <c r="AP292" s="1328" t="s">
        <v>101</v>
      </c>
      <c r="AQ292" s="1329" t="s">
        <v>102</v>
      </c>
      <c r="AS292" s="12"/>
      <c r="AT292" s="12"/>
    </row>
    <row r="293" spans="1:53">
      <c r="A293" s="413" t="s">
        <v>525</v>
      </c>
      <c r="B293" s="272" t="s">
        <v>614</v>
      </c>
      <c r="C293" s="258" t="s">
        <v>809</v>
      </c>
      <c r="D293" s="1376" t="s">
        <v>82</v>
      </c>
      <c r="E293" s="992">
        <v>4.0999999999999996</v>
      </c>
      <c r="F293" s="1382">
        <v>4.0999999999999996</v>
      </c>
      <c r="G293" s="233" t="s">
        <v>85</v>
      </c>
      <c r="H293" s="241">
        <v>41.13</v>
      </c>
      <c r="I293" s="990">
        <v>36.4</v>
      </c>
      <c r="J293" s="1418" t="s">
        <v>50</v>
      </c>
      <c r="K293" s="995">
        <v>7</v>
      </c>
      <c r="L293" s="1372">
        <v>7</v>
      </c>
      <c r="M293" s="93"/>
      <c r="N293" s="1343" t="s">
        <v>419</v>
      </c>
      <c r="O293" s="187"/>
      <c r="P293" s="187"/>
      <c r="Q293" s="187"/>
      <c r="R293" s="187"/>
      <c r="S293" s="187"/>
      <c r="T293" s="187"/>
      <c r="U293" s="187"/>
      <c r="V293" s="187"/>
      <c r="W293" s="187"/>
      <c r="X293" s="1043"/>
      <c r="Z293" s="1151" t="s">
        <v>69</v>
      </c>
      <c r="AA293" s="1193"/>
      <c r="AB293" s="1225"/>
      <c r="AC293" s="1193"/>
      <c r="AD293" s="1226"/>
      <c r="AE293" s="1193"/>
      <c r="AF293" s="1227"/>
      <c r="AG293" s="1089">
        <f t="shared" ref="AG293:AG302" si="282">AA293+AC293</f>
        <v>0</v>
      </c>
      <c r="AH293" s="1228">
        <f t="shared" ref="AH293:AH302" si="283">AB293+AD293</f>
        <v>0</v>
      </c>
      <c r="AI293" s="1089">
        <f t="shared" ref="AI293:AI302" si="284">AC293+AE293</f>
        <v>0</v>
      </c>
      <c r="AJ293" s="1229">
        <f t="shared" ref="AJ293:AJ302" si="285">AD293+AF293</f>
        <v>0</v>
      </c>
      <c r="AL293" s="1045" t="s">
        <v>307</v>
      </c>
      <c r="AM293" s="1098" t="s">
        <v>391</v>
      </c>
      <c r="AN293" s="1099"/>
      <c r="AO293" s="1151" t="s">
        <v>69</v>
      </c>
      <c r="AP293" s="1127">
        <f t="shared" ref="AP293:AP301" si="286">AA293+AC293+AE293</f>
        <v>0</v>
      </c>
      <c r="AQ293" s="1140">
        <f t="shared" ref="AQ293:AQ301" si="287">AB293+AD293+AF293</f>
        <v>0</v>
      </c>
      <c r="AS293" s="12"/>
      <c r="AT293" s="12"/>
    </row>
    <row r="294" spans="1:53" ht="15" thickBot="1">
      <c r="A294" s="297" t="s">
        <v>522</v>
      </c>
      <c r="B294" s="2503" t="s">
        <v>524</v>
      </c>
      <c r="C294" s="70"/>
      <c r="D294" s="1376" t="s">
        <v>54</v>
      </c>
      <c r="E294" s="992">
        <v>0.6</v>
      </c>
      <c r="F294" s="1382">
        <v>0.6</v>
      </c>
      <c r="G294" s="2763" t="s">
        <v>1016</v>
      </c>
      <c r="H294" s="1345"/>
      <c r="I294" s="1506"/>
      <c r="J294" s="1379" t="s">
        <v>81</v>
      </c>
      <c r="K294" s="1377">
        <v>20</v>
      </c>
      <c r="L294" s="1378">
        <v>20</v>
      </c>
      <c r="M294" s="93"/>
      <c r="N294" s="744"/>
      <c r="O294" s="14" t="s">
        <v>420</v>
      </c>
      <c r="P294" s="14"/>
      <c r="Q294" s="14"/>
      <c r="R294" s="14"/>
      <c r="S294" s="14"/>
      <c r="T294" s="14"/>
      <c r="U294" s="14"/>
      <c r="V294" s="14"/>
      <c r="W294" s="14"/>
      <c r="X294" s="1044"/>
      <c r="Z294" s="1151" t="s">
        <v>71</v>
      </c>
      <c r="AA294" s="1171"/>
      <c r="AB294" s="1230"/>
      <c r="AC294" s="1171"/>
      <c r="AD294" s="1231"/>
      <c r="AE294" s="1171"/>
      <c r="AF294" s="1232"/>
      <c r="AG294" s="1090">
        <f t="shared" si="282"/>
        <v>0</v>
      </c>
      <c r="AH294" s="1233">
        <f t="shared" si="283"/>
        <v>0</v>
      </c>
      <c r="AI294" s="1090">
        <f t="shared" si="284"/>
        <v>0</v>
      </c>
      <c r="AJ294" s="1162">
        <f t="shared" si="285"/>
        <v>0</v>
      </c>
      <c r="AL294" s="757"/>
      <c r="AM294" s="1100" t="s">
        <v>101</v>
      </c>
      <c r="AN294" s="1101" t="s">
        <v>102</v>
      </c>
      <c r="AO294" s="1151" t="s">
        <v>71</v>
      </c>
      <c r="AP294" s="1106">
        <f t="shared" si="286"/>
        <v>0</v>
      </c>
      <c r="AQ294" s="1131">
        <f t="shared" si="287"/>
        <v>0</v>
      </c>
      <c r="AS294" s="9"/>
      <c r="AT294" s="9"/>
    </row>
    <row r="295" spans="1:53" ht="15" thickBot="1">
      <c r="A295" s="1686" t="s">
        <v>476</v>
      </c>
      <c r="B295" s="272" t="s">
        <v>314</v>
      </c>
      <c r="C295" s="642">
        <v>200</v>
      </c>
      <c r="D295" s="420"/>
      <c r="E295" s="187"/>
      <c r="F295" s="187"/>
      <c r="G295" s="233" t="s">
        <v>68</v>
      </c>
      <c r="H295" s="241">
        <v>8</v>
      </c>
      <c r="I295" s="1372">
        <v>6.43</v>
      </c>
      <c r="J295" s="420"/>
      <c r="K295" s="187"/>
      <c r="L295" s="171"/>
      <c r="M295" s="93"/>
      <c r="Z295" s="1151" t="s">
        <v>72</v>
      </c>
      <c r="AA295" s="1234"/>
      <c r="AB295" s="1290"/>
      <c r="AC295" s="1234"/>
      <c r="AD295" s="1236"/>
      <c r="AE295" s="1234"/>
      <c r="AF295" s="1237"/>
      <c r="AG295" s="1090">
        <f t="shared" si="282"/>
        <v>0</v>
      </c>
      <c r="AH295" s="1233">
        <f t="shared" si="283"/>
        <v>0</v>
      </c>
      <c r="AI295" s="1090">
        <f t="shared" si="284"/>
        <v>0</v>
      </c>
      <c r="AJ295" s="1162">
        <f t="shared" si="285"/>
        <v>0</v>
      </c>
      <c r="AL295" s="1102" t="s">
        <v>134</v>
      </c>
      <c r="AM295" s="1103">
        <f t="shared" ref="AM295:AM300" si="288">O299+Q299+S299</f>
        <v>90</v>
      </c>
      <c r="AN295" s="1104">
        <f t="shared" ref="AN295:AN300" si="289">P299+R299+T299</f>
        <v>90</v>
      </c>
      <c r="AO295" s="1151" t="s">
        <v>72</v>
      </c>
      <c r="AP295" s="1106">
        <f t="shared" si="286"/>
        <v>0</v>
      </c>
      <c r="AQ295" s="1131">
        <f t="shared" si="287"/>
        <v>0</v>
      </c>
      <c r="AS295" s="9"/>
      <c r="AT295" s="9"/>
    </row>
    <row r="296" spans="1:53" ht="15" thickBot="1">
      <c r="A296" s="297"/>
      <c r="B296" s="2521" t="s">
        <v>315</v>
      </c>
      <c r="C296" s="279"/>
      <c r="D296" s="60"/>
      <c r="E296" s="9"/>
      <c r="F296" s="9"/>
      <c r="G296" s="2763" t="s">
        <v>1017</v>
      </c>
      <c r="H296" s="1345"/>
      <c r="I296" s="1506"/>
      <c r="J296" s="1681" t="s">
        <v>464</v>
      </c>
      <c r="K296" s="39"/>
      <c r="L296" s="49"/>
      <c r="M296" s="93"/>
      <c r="Z296" s="1151" t="s">
        <v>73</v>
      </c>
      <c r="AA296" s="1171"/>
      <c r="AB296" s="1235"/>
      <c r="AC296" s="1171"/>
      <c r="AD296" s="1236"/>
      <c r="AE296" s="1171"/>
      <c r="AF296" s="1237"/>
      <c r="AG296" s="1090">
        <f t="shared" si="282"/>
        <v>0</v>
      </c>
      <c r="AH296" s="1233">
        <f t="shared" si="283"/>
        <v>0</v>
      </c>
      <c r="AI296" s="1090">
        <f t="shared" si="284"/>
        <v>0</v>
      </c>
      <c r="AJ296" s="1162">
        <f t="shared" si="285"/>
        <v>0</v>
      </c>
      <c r="AL296" s="1105" t="s">
        <v>133</v>
      </c>
      <c r="AM296" s="1106">
        <f t="shared" si="288"/>
        <v>186.2</v>
      </c>
      <c r="AN296" s="1107">
        <f t="shared" si="289"/>
        <v>186.2</v>
      </c>
      <c r="AO296" s="1151" t="s">
        <v>73</v>
      </c>
      <c r="AP296" s="1106">
        <f t="shared" si="286"/>
        <v>0</v>
      </c>
      <c r="AQ296" s="1131">
        <f t="shared" si="287"/>
        <v>0</v>
      </c>
      <c r="AS296" s="9"/>
      <c r="AT296" s="9"/>
    </row>
    <row r="297" spans="1:53" ht="15" thickBot="1">
      <c r="A297" s="240" t="s">
        <v>9</v>
      </c>
      <c r="B297" s="247" t="s">
        <v>10</v>
      </c>
      <c r="C297" s="256">
        <v>70</v>
      </c>
      <c r="D297" s="60"/>
      <c r="E297" s="9"/>
      <c r="F297" s="9"/>
      <c r="G297" s="1740" t="s">
        <v>109</v>
      </c>
      <c r="H297" s="241">
        <v>4.8</v>
      </c>
      <c r="I297" s="990">
        <v>3.84</v>
      </c>
      <c r="J297" s="1386" t="s">
        <v>100</v>
      </c>
      <c r="K297" s="1367" t="s">
        <v>101</v>
      </c>
      <c r="L297" s="1368" t="s">
        <v>102</v>
      </c>
      <c r="M297" s="93"/>
      <c r="N297" s="1045" t="s">
        <v>307</v>
      </c>
      <c r="O297" s="1046" t="s">
        <v>382</v>
      </c>
      <c r="P297" s="1047"/>
      <c r="Q297" s="1046" t="s">
        <v>383</v>
      </c>
      <c r="R297" s="1047"/>
      <c r="S297" s="1046" t="s">
        <v>384</v>
      </c>
      <c r="T297" s="1047"/>
      <c r="U297" s="1046" t="s">
        <v>385</v>
      </c>
      <c r="V297" s="1047"/>
      <c r="W297" s="1046" t="s">
        <v>386</v>
      </c>
      <c r="X297" s="1047"/>
      <c r="Z297" s="1151" t="s">
        <v>75</v>
      </c>
      <c r="AA297" s="1171"/>
      <c r="AB297" s="1230"/>
      <c r="AC297" s="1171">
        <f>H315</f>
        <v>14.04</v>
      </c>
      <c r="AD297" s="1231">
        <f>I315</f>
        <v>13.4</v>
      </c>
      <c r="AE297" s="1171"/>
      <c r="AF297" s="1232"/>
      <c r="AG297" s="1090">
        <f t="shared" si="282"/>
        <v>14.04</v>
      </c>
      <c r="AH297" s="1233">
        <f t="shared" si="283"/>
        <v>13.4</v>
      </c>
      <c r="AI297" s="1090">
        <f t="shared" si="284"/>
        <v>14.04</v>
      </c>
      <c r="AJ297" s="1162">
        <f t="shared" si="285"/>
        <v>13.4</v>
      </c>
      <c r="AL297" s="1105" t="s">
        <v>79</v>
      </c>
      <c r="AM297" s="1106">
        <f t="shared" si="288"/>
        <v>3.6</v>
      </c>
      <c r="AN297" s="1107">
        <f t="shared" si="289"/>
        <v>3.6</v>
      </c>
      <c r="AO297" s="1151" t="s">
        <v>75</v>
      </c>
      <c r="AP297" s="1106">
        <f t="shared" si="286"/>
        <v>14.04</v>
      </c>
      <c r="AQ297" s="1131">
        <f t="shared" si="287"/>
        <v>13.4</v>
      </c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ht="15" thickBot="1">
      <c r="A298" s="240" t="s">
        <v>9</v>
      </c>
      <c r="B298" s="247" t="s">
        <v>406</v>
      </c>
      <c r="C298" s="256">
        <v>40</v>
      </c>
      <c r="D298" s="60"/>
      <c r="E298" s="9"/>
      <c r="F298" s="9"/>
      <c r="G298" s="2764" t="s">
        <v>1018</v>
      </c>
      <c r="H298" s="1345"/>
      <c r="I298" s="1506"/>
      <c r="J298" s="987" t="s">
        <v>240</v>
      </c>
      <c r="K298" s="1747">
        <v>113.5</v>
      </c>
      <c r="L298" s="1448">
        <v>100</v>
      </c>
      <c r="M298" s="93"/>
      <c r="N298" s="757"/>
      <c r="O298" s="1048" t="s">
        <v>101</v>
      </c>
      <c r="P298" s="1049" t="s">
        <v>102</v>
      </c>
      <c r="Q298" s="1048" t="s">
        <v>101</v>
      </c>
      <c r="R298" s="1049" t="s">
        <v>102</v>
      </c>
      <c r="S298" s="1048" t="s">
        <v>101</v>
      </c>
      <c r="T298" s="1049" t="s">
        <v>102</v>
      </c>
      <c r="U298" s="1048" t="s">
        <v>101</v>
      </c>
      <c r="V298" s="1049" t="s">
        <v>102</v>
      </c>
      <c r="W298" s="1048" t="s">
        <v>101</v>
      </c>
      <c r="X298" s="1050" t="s">
        <v>102</v>
      </c>
      <c r="Z298" s="1151" t="s">
        <v>76</v>
      </c>
      <c r="AA298" s="1171"/>
      <c r="AB298" s="1238"/>
      <c r="AC298" s="1171"/>
      <c r="AD298" s="1231"/>
      <c r="AE298" s="1171"/>
      <c r="AF298" s="1232"/>
      <c r="AG298" s="1090">
        <f t="shared" si="282"/>
        <v>0</v>
      </c>
      <c r="AH298" s="1233">
        <f t="shared" si="283"/>
        <v>0</v>
      </c>
      <c r="AI298" s="1090">
        <f t="shared" si="284"/>
        <v>0</v>
      </c>
      <c r="AJ298" s="1162">
        <f t="shared" si="285"/>
        <v>0</v>
      </c>
      <c r="AL298" s="1108" t="s">
        <v>392</v>
      </c>
      <c r="AM298" s="1109">
        <f t="shared" si="288"/>
        <v>14.04</v>
      </c>
      <c r="AN298" s="1110">
        <f t="shared" si="289"/>
        <v>13.4</v>
      </c>
      <c r="AO298" s="1151" t="s">
        <v>76</v>
      </c>
      <c r="AP298" s="1106">
        <f t="shared" si="286"/>
        <v>0</v>
      </c>
      <c r="AQ298" s="1131">
        <f t="shared" si="287"/>
        <v>0</v>
      </c>
      <c r="AU298" s="9"/>
      <c r="AV298" s="9"/>
      <c r="AW298" s="9"/>
      <c r="AX298" s="9"/>
      <c r="AY298" s="9"/>
      <c r="AZ298" s="9"/>
      <c r="BA298" s="9"/>
    </row>
    <row r="299" spans="1:53" ht="15" thickBot="1">
      <c r="A299" s="1898" t="s">
        <v>700</v>
      </c>
      <c r="B299" s="233" t="s">
        <v>464</v>
      </c>
      <c r="C299" s="387">
        <v>100</v>
      </c>
      <c r="D299" s="60"/>
      <c r="E299" s="9"/>
      <c r="F299" s="9"/>
      <c r="G299" s="233" t="s">
        <v>96</v>
      </c>
      <c r="H299" s="995">
        <v>3.6</v>
      </c>
      <c r="I299" s="1372">
        <v>3.6</v>
      </c>
      <c r="J299" s="60"/>
      <c r="K299" s="9"/>
      <c r="L299" s="70"/>
      <c r="M299" s="93"/>
      <c r="N299" s="1344" t="s">
        <v>134</v>
      </c>
      <c r="O299" s="1065">
        <f>C298</f>
        <v>40</v>
      </c>
      <c r="P299" s="1259">
        <f>C298</f>
        <v>40</v>
      </c>
      <c r="Q299" s="1079">
        <f>C312</f>
        <v>50</v>
      </c>
      <c r="R299" s="1251">
        <f>C312</f>
        <v>50</v>
      </c>
      <c r="S299" s="1079"/>
      <c r="T299" s="1260"/>
      <c r="U299" s="1079">
        <f>O299+Q299</f>
        <v>90</v>
      </c>
      <c r="V299" s="1250">
        <f>P299+R299</f>
        <v>90</v>
      </c>
      <c r="W299" s="1079">
        <f>Q299+S299</f>
        <v>50</v>
      </c>
      <c r="X299" s="1251">
        <f>R299+T299</f>
        <v>50</v>
      </c>
      <c r="Z299" s="1152" t="s">
        <v>417</v>
      </c>
      <c r="AA299" s="1171"/>
      <c r="AB299" s="1230"/>
      <c r="AC299" s="1171"/>
      <c r="AD299" s="1231"/>
      <c r="AE299" s="1171"/>
      <c r="AF299" s="1232"/>
      <c r="AG299" s="1090">
        <f t="shared" si="282"/>
        <v>0</v>
      </c>
      <c r="AH299" s="1233">
        <f t="shared" si="283"/>
        <v>0</v>
      </c>
      <c r="AI299" s="1090">
        <f t="shared" si="284"/>
        <v>0</v>
      </c>
      <c r="AJ299" s="1162">
        <f t="shared" si="285"/>
        <v>0</v>
      </c>
      <c r="AL299" s="1105" t="s">
        <v>105</v>
      </c>
      <c r="AM299" s="1106">
        <f t="shared" si="288"/>
        <v>18.309999999999999</v>
      </c>
      <c r="AN299" s="1107">
        <f t="shared" si="289"/>
        <v>18.309999999999999</v>
      </c>
      <c r="AO299" s="1152" t="s">
        <v>417</v>
      </c>
      <c r="AP299" s="1106">
        <f t="shared" si="286"/>
        <v>0</v>
      </c>
      <c r="AQ299" s="1131">
        <f t="shared" si="287"/>
        <v>0</v>
      </c>
      <c r="AU299" s="9"/>
      <c r="AV299" s="9"/>
      <c r="AW299" s="9"/>
      <c r="AX299" s="9"/>
      <c r="AY299" s="9"/>
      <c r="AZ299" s="9"/>
      <c r="BA299" s="9"/>
    </row>
    <row r="300" spans="1:53" ht="15" thickBot="1">
      <c r="A300" s="60"/>
      <c r="B300" s="41"/>
      <c r="C300" s="70"/>
      <c r="D300" s="60"/>
      <c r="E300" s="9"/>
      <c r="F300" s="9"/>
      <c r="G300" s="2764" t="s">
        <v>1019</v>
      </c>
      <c r="H300" s="1345"/>
      <c r="I300" s="1506"/>
      <c r="J300" s="1701" t="s">
        <v>169</v>
      </c>
      <c r="K300" s="1741"/>
      <c r="L300" s="53"/>
      <c r="M300" s="93"/>
      <c r="N300" s="1105" t="s">
        <v>133</v>
      </c>
      <c r="O300" s="1066">
        <f>C297</f>
        <v>70</v>
      </c>
      <c r="P300" s="1261">
        <f>C297</f>
        <v>70</v>
      </c>
      <c r="Q300" s="1066">
        <f>K308+C311</f>
        <v>86.2</v>
      </c>
      <c r="R300" s="1262">
        <f>C311+L308</f>
        <v>86.2</v>
      </c>
      <c r="S300" s="1066">
        <f>C328</f>
        <v>30</v>
      </c>
      <c r="T300" s="1261">
        <f>C328</f>
        <v>30</v>
      </c>
      <c r="U300" s="1066">
        <f t="shared" ref="U300:U304" si="290">O300+Q300</f>
        <v>156.19999999999999</v>
      </c>
      <c r="V300" s="1253">
        <f t="shared" ref="V300:V304" si="291">P300+R300</f>
        <v>156.19999999999999</v>
      </c>
      <c r="W300" s="1066">
        <f t="shared" ref="W300:W304" si="292">Q300+S300</f>
        <v>116.2</v>
      </c>
      <c r="X300" s="1162">
        <f t="shared" ref="X300:X304" si="293">R300+T300</f>
        <v>116.2</v>
      </c>
      <c r="Z300" s="1325" t="s">
        <v>416</v>
      </c>
      <c r="AA300" s="1178"/>
      <c r="AB300" s="1239"/>
      <c r="AC300" s="1178"/>
      <c r="AD300" s="1240"/>
      <c r="AE300" s="1178"/>
      <c r="AF300" s="1241"/>
      <c r="AG300" s="1091">
        <f t="shared" si="282"/>
        <v>0</v>
      </c>
      <c r="AH300" s="1242">
        <f t="shared" si="283"/>
        <v>0</v>
      </c>
      <c r="AI300" s="1091">
        <f t="shared" si="284"/>
        <v>0</v>
      </c>
      <c r="AJ300" s="1055">
        <f t="shared" si="285"/>
        <v>0</v>
      </c>
      <c r="AL300" s="453" t="s">
        <v>45</v>
      </c>
      <c r="AM300" s="1106">
        <f t="shared" si="288"/>
        <v>182.75</v>
      </c>
      <c r="AN300" s="1107">
        <f t="shared" si="289"/>
        <v>136.19200000000001</v>
      </c>
      <c r="AO300" s="1325" t="s">
        <v>416</v>
      </c>
      <c r="AP300" s="1115">
        <f t="shared" si="286"/>
        <v>0</v>
      </c>
      <c r="AQ300" s="1135">
        <f t="shared" si="287"/>
        <v>0</v>
      </c>
      <c r="AU300" s="9"/>
      <c r="AV300" s="105"/>
      <c r="AW300" s="9"/>
      <c r="AX300" s="9"/>
      <c r="AY300" s="9"/>
      <c r="AZ300" s="9"/>
      <c r="BA300" s="9"/>
    </row>
    <row r="301" spans="1:53" ht="15" thickBot="1">
      <c r="A301" s="60"/>
      <c r="B301" s="41"/>
      <c r="C301" s="70"/>
      <c r="D301" s="60"/>
      <c r="E301" s="9"/>
      <c r="F301" s="9"/>
      <c r="G301" s="233" t="s">
        <v>82</v>
      </c>
      <c r="H301" s="241">
        <v>1.6</v>
      </c>
      <c r="I301" s="990">
        <v>1.6</v>
      </c>
      <c r="J301" s="1742" t="s">
        <v>347</v>
      </c>
      <c r="K301" s="1687"/>
      <c r="L301" s="1398"/>
      <c r="M301" s="93"/>
      <c r="N301" s="1105" t="s">
        <v>79</v>
      </c>
      <c r="O301" s="1066"/>
      <c r="P301" s="1610"/>
      <c r="Q301" s="1066">
        <f>H322</f>
        <v>3.6</v>
      </c>
      <c r="R301" s="1253">
        <f>I322</f>
        <v>3.6</v>
      </c>
      <c r="S301" s="1066"/>
      <c r="T301" s="1264"/>
      <c r="U301" s="1066">
        <f t="shared" si="290"/>
        <v>3.6</v>
      </c>
      <c r="V301" s="1253">
        <f t="shared" si="291"/>
        <v>3.6</v>
      </c>
      <c r="W301" s="1066">
        <f t="shared" si="292"/>
        <v>3.6</v>
      </c>
      <c r="X301" s="1162">
        <f t="shared" si="293"/>
        <v>3.6</v>
      </c>
      <c r="Z301" s="1153" t="s">
        <v>401</v>
      </c>
      <c r="AA301" s="1243">
        <f t="shared" ref="AA301:AF301" si="294">SUM(AA293:AA300)</f>
        <v>0</v>
      </c>
      <c r="AB301" s="1244">
        <f t="shared" si="294"/>
        <v>0</v>
      </c>
      <c r="AC301" s="1245">
        <f t="shared" si="294"/>
        <v>14.04</v>
      </c>
      <c r="AD301" s="1155">
        <f t="shared" si="294"/>
        <v>13.4</v>
      </c>
      <c r="AE301" s="1243">
        <f t="shared" si="294"/>
        <v>0</v>
      </c>
      <c r="AF301" s="1246">
        <f t="shared" si="294"/>
        <v>0</v>
      </c>
      <c r="AG301" s="1154">
        <f t="shared" si="282"/>
        <v>14.04</v>
      </c>
      <c r="AH301" s="1247">
        <f t="shared" si="283"/>
        <v>13.4</v>
      </c>
      <c r="AI301" s="1154">
        <f t="shared" si="284"/>
        <v>14.04</v>
      </c>
      <c r="AJ301" s="1248">
        <f t="shared" si="285"/>
        <v>13.4</v>
      </c>
      <c r="AL301" s="2392" t="s">
        <v>865</v>
      </c>
      <c r="AM301" s="2396">
        <f t="shared" ref="AM301:AM329" si="295">O305+Q305+S305</f>
        <v>521.1</v>
      </c>
      <c r="AN301" s="1112">
        <f t="shared" ref="AN301:AN329" si="296">P305+R305+T305</f>
        <v>402.01800000000003</v>
      </c>
      <c r="AO301" s="1153" t="s">
        <v>401</v>
      </c>
      <c r="AP301" s="1154">
        <f t="shared" si="286"/>
        <v>14.04</v>
      </c>
      <c r="AQ301" s="1155">
        <f t="shared" si="287"/>
        <v>13.4</v>
      </c>
      <c r="AU301" s="137"/>
      <c r="AV301" s="363"/>
      <c r="AW301" s="83"/>
      <c r="AX301" s="137"/>
      <c r="AY301" s="9"/>
      <c r="AZ301" s="9"/>
      <c r="BA301" s="9"/>
    </row>
    <row r="302" spans="1:53" ht="15" thickBot="1">
      <c r="A302" s="60"/>
      <c r="B302" s="41"/>
      <c r="C302" s="70"/>
      <c r="D302" s="60"/>
      <c r="E302" s="9"/>
      <c r="F302" s="9"/>
      <c r="G302" s="233" t="s">
        <v>83</v>
      </c>
      <c r="H302" s="241">
        <v>0.28000000000000003</v>
      </c>
      <c r="I302" s="1380">
        <v>0.28000000000000003</v>
      </c>
      <c r="J302" s="1386" t="s">
        <v>100</v>
      </c>
      <c r="K302" s="1367" t="s">
        <v>101</v>
      </c>
      <c r="L302" s="1368" t="s">
        <v>102</v>
      </c>
      <c r="M302" s="93"/>
      <c r="N302" s="1108" t="s">
        <v>392</v>
      </c>
      <c r="O302" s="1067">
        <f t="shared" ref="O302:T302" si="297">AA301</f>
        <v>0</v>
      </c>
      <c r="P302" s="1291">
        <f t="shared" si="297"/>
        <v>0</v>
      </c>
      <c r="Q302" s="1067">
        <f t="shared" si="297"/>
        <v>14.04</v>
      </c>
      <c r="R302" s="1265">
        <f t="shared" si="297"/>
        <v>13.4</v>
      </c>
      <c r="S302" s="1067">
        <f t="shared" si="297"/>
        <v>0</v>
      </c>
      <c r="T302" s="1266">
        <f t="shared" si="297"/>
        <v>0</v>
      </c>
      <c r="U302" s="1067">
        <f t="shared" si="290"/>
        <v>14.04</v>
      </c>
      <c r="V302" s="1110">
        <f t="shared" si="291"/>
        <v>13.4</v>
      </c>
      <c r="W302" s="1067">
        <f t="shared" si="292"/>
        <v>14.04</v>
      </c>
      <c r="X302" s="1265">
        <f t="shared" si="293"/>
        <v>13.4</v>
      </c>
      <c r="Z302" s="2272" t="s">
        <v>852</v>
      </c>
      <c r="AA302" s="1087"/>
      <c r="AB302" s="1592"/>
      <c r="AC302" s="1089"/>
      <c r="AD302" s="1249"/>
      <c r="AE302" s="1092"/>
      <c r="AF302" s="1601"/>
      <c r="AG302" s="1092">
        <f t="shared" si="282"/>
        <v>0</v>
      </c>
      <c r="AH302" s="1250">
        <f t="shared" si="283"/>
        <v>0</v>
      </c>
      <c r="AI302" s="1092">
        <f t="shared" si="284"/>
        <v>0</v>
      </c>
      <c r="AJ302" s="1251">
        <f t="shared" si="285"/>
        <v>0</v>
      </c>
      <c r="AL302" s="2393" t="s">
        <v>866</v>
      </c>
      <c r="AM302" s="1111">
        <f t="shared" si="295"/>
        <v>69.42</v>
      </c>
      <c r="AN302" s="1112">
        <f t="shared" si="296"/>
        <v>48.6</v>
      </c>
      <c r="AO302" s="2272" t="s">
        <v>852</v>
      </c>
      <c r="AP302" s="1326"/>
      <c r="AQ302" s="1341">
        <f t="shared" ref="AQ302:AQ316" si="298">AB302+AD302+AF302</f>
        <v>0</v>
      </c>
      <c r="AU302" s="365"/>
      <c r="AV302" s="105"/>
      <c r="AW302" s="101"/>
      <c r="AX302" s="131"/>
      <c r="AY302" s="9"/>
      <c r="AZ302" s="9"/>
      <c r="BA302" s="9"/>
    </row>
    <row r="303" spans="1:53" ht="12.75" customHeight="1" thickBot="1">
      <c r="A303" s="1299" t="s">
        <v>377</v>
      </c>
      <c r="B303" s="1300"/>
      <c r="C303" s="1608">
        <f>C291+C295+C297+C298+120+80+C299</f>
        <v>680</v>
      </c>
      <c r="D303" s="56"/>
      <c r="E303" s="31"/>
      <c r="F303" s="31"/>
      <c r="G303" s="2765" t="s">
        <v>162</v>
      </c>
      <c r="H303" s="1390">
        <v>9.4000000000000004E-3</v>
      </c>
      <c r="I303" s="1391">
        <v>9.4000000000000004E-3</v>
      </c>
      <c r="J303" s="1811" t="s">
        <v>477</v>
      </c>
      <c r="K303" s="1905">
        <v>108.5</v>
      </c>
      <c r="L303" s="1890">
        <v>70</v>
      </c>
      <c r="M303" s="93"/>
      <c r="N303" s="1105" t="s">
        <v>105</v>
      </c>
      <c r="O303" s="1066"/>
      <c r="P303" s="1059"/>
      <c r="Q303" s="1066">
        <f>E307</f>
        <v>18.309999999999999</v>
      </c>
      <c r="R303" s="1162">
        <f>F307</f>
        <v>18.309999999999999</v>
      </c>
      <c r="S303" s="1066"/>
      <c r="T303" s="1267"/>
      <c r="U303" s="1066">
        <f t="shared" si="290"/>
        <v>18.309999999999999</v>
      </c>
      <c r="V303" s="1253">
        <f t="shared" si="291"/>
        <v>18.309999999999999</v>
      </c>
      <c r="W303" s="1066">
        <f t="shared" si="292"/>
        <v>18.309999999999999</v>
      </c>
      <c r="X303" s="1162">
        <f t="shared" si="293"/>
        <v>18.309999999999999</v>
      </c>
      <c r="Z303" s="1123" t="s">
        <v>414</v>
      </c>
      <c r="AA303" s="895">
        <f>K303</f>
        <v>108.5</v>
      </c>
      <c r="AB303" s="1593">
        <f>L303</f>
        <v>70</v>
      </c>
      <c r="AC303" s="1090"/>
      <c r="AD303" s="1252"/>
      <c r="AE303" s="1090"/>
      <c r="AF303" s="1270"/>
      <c r="AG303" s="1090">
        <f t="shared" ref="AG303:AJ306" si="299">AA303+AC303</f>
        <v>108.5</v>
      </c>
      <c r="AH303" s="1253">
        <f t="shared" si="299"/>
        <v>70</v>
      </c>
      <c r="AI303" s="1090">
        <f t="shared" si="299"/>
        <v>0</v>
      </c>
      <c r="AJ303" s="1162">
        <f t="shared" si="299"/>
        <v>0</v>
      </c>
      <c r="AL303" s="1105" t="s">
        <v>70</v>
      </c>
      <c r="AM303" s="1106">
        <f t="shared" si="295"/>
        <v>113.5</v>
      </c>
      <c r="AN303" s="1107">
        <f t="shared" si="296"/>
        <v>100</v>
      </c>
      <c r="AO303" s="1123" t="s">
        <v>414</v>
      </c>
      <c r="AP303" s="1326">
        <f t="shared" ref="AP303:AP316" si="300">AA303+AC303+AE303</f>
        <v>108.5</v>
      </c>
      <c r="AQ303" s="1341">
        <f t="shared" si="298"/>
        <v>70</v>
      </c>
      <c r="AU303" s="365"/>
      <c r="AV303" s="102"/>
      <c r="AW303" s="101"/>
      <c r="AX303" s="144"/>
      <c r="AY303" s="9"/>
      <c r="AZ303" s="9"/>
      <c r="BA303" s="9"/>
    </row>
    <row r="304" spans="1:53" ht="15" thickBot="1">
      <c r="A304" s="361"/>
      <c r="B304" s="169" t="s">
        <v>123</v>
      </c>
      <c r="C304" s="67"/>
      <c r="D304" s="1528" t="s">
        <v>679</v>
      </c>
      <c r="E304" s="1352"/>
      <c r="F304" s="1353"/>
      <c r="G304" s="574" t="s">
        <v>684</v>
      </c>
      <c r="H304" s="1393"/>
      <c r="I304" s="1846"/>
      <c r="J304" s="1488" t="s">
        <v>899</v>
      </c>
      <c r="K304" s="1097"/>
      <c r="L304" s="1858"/>
      <c r="M304" s="93"/>
      <c r="N304" s="453" t="s">
        <v>45</v>
      </c>
      <c r="O304" s="1066"/>
      <c r="P304" s="1059"/>
      <c r="Q304" s="1606">
        <f>E308+H306</f>
        <v>141.75</v>
      </c>
      <c r="R304" s="1253">
        <f>I306+F308</f>
        <v>105.68</v>
      </c>
      <c r="S304" s="1066">
        <f>E328</f>
        <v>41</v>
      </c>
      <c r="T304" s="1267">
        <f>F328</f>
        <v>30.512</v>
      </c>
      <c r="U304" s="1066">
        <f t="shared" si="290"/>
        <v>141.75</v>
      </c>
      <c r="V304" s="1253">
        <f t="shared" si="291"/>
        <v>105.68</v>
      </c>
      <c r="W304" s="1066">
        <f t="shared" si="292"/>
        <v>182.75</v>
      </c>
      <c r="X304" s="1162">
        <f t="shared" si="293"/>
        <v>136.19200000000001</v>
      </c>
      <c r="Z304" s="1122" t="s">
        <v>285</v>
      </c>
      <c r="AA304" s="895"/>
      <c r="AB304" s="1594"/>
      <c r="AC304" s="1090"/>
      <c r="AD304" s="1252"/>
      <c r="AE304" s="1090"/>
      <c r="AF304" s="1270"/>
      <c r="AG304" s="1090">
        <f t="shared" si="299"/>
        <v>0</v>
      </c>
      <c r="AH304" s="1253">
        <f t="shared" si="299"/>
        <v>0</v>
      </c>
      <c r="AI304" s="1090">
        <f t="shared" si="299"/>
        <v>0</v>
      </c>
      <c r="AJ304" s="1162">
        <f t="shared" si="299"/>
        <v>0</v>
      </c>
      <c r="AL304" s="1113" t="s">
        <v>104</v>
      </c>
      <c r="AM304" s="1106">
        <f t="shared" si="295"/>
        <v>15</v>
      </c>
      <c r="AN304" s="1107">
        <f t="shared" si="296"/>
        <v>15</v>
      </c>
      <c r="AO304" s="1122" t="s">
        <v>285</v>
      </c>
      <c r="AP304" s="1326">
        <f t="shared" si="300"/>
        <v>0</v>
      </c>
      <c r="AQ304" s="1341">
        <f t="shared" si="298"/>
        <v>0</v>
      </c>
      <c r="AU304" s="365"/>
      <c r="AV304" s="102"/>
      <c r="AW304" s="101"/>
      <c r="AX304" s="144"/>
      <c r="AY304" s="9"/>
      <c r="AZ304" s="9"/>
      <c r="BA304" s="9"/>
    </row>
    <row r="305" spans="1:53" ht="15" thickBot="1">
      <c r="A305" s="1826" t="s">
        <v>692</v>
      </c>
      <c r="B305" s="1705" t="s">
        <v>691</v>
      </c>
      <c r="C305" s="1480">
        <v>60</v>
      </c>
      <c r="D305" s="1588" t="s">
        <v>680</v>
      </c>
      <c r="E305" s="1360"/>
      <c r="F305" s="1361"/>
      <c r="G305" s="1383" t="s">
        <v>100</v>
      </c>
      <c r="H305" s="1384" t="s">
        <v>101</v>
      </c>
      <c r="I305" s="1385" t="s">
        <v>102</v>
      </c>
      <c r="J305" s="1411" t="s">
        <v>100</v>
      </c>
      <c r="K305" s="1367" t="s">
        <v>101</v>
      </c>
      <c r="L305" s="1368" t="s">
        <v>102</v>
      </c>
      <c r="M305" s="93"/>
      <c r="N305" s="2392" t="s">
        <v>865</v>
      </c>
      <c r="O305" s="1068">
        <f t="shared" ref="O305:T305" si="301">AA316</f>
        <v>233.70000000000002</v>
      </c>
      <c r="P305" s="1268">
        <f t="shared" si="301"/>
        <v>170.91000000000003</v>
      </c>
      <c r="Q305" s="2394">
        <f t="shared" si="301"/>
        <v>138.54000000000002</v>
      </c>
      <c r="R305" s="2395">
        <f t="shared" si="301"/>
        <v>112.02</v>
      </c>
      <c r="S305" s="1068">
        <f t="shared" si="301"/>
        <v>148.86000000000001</v>
      </c>
      <c r="T305" s="1270">
        <f t="shared" si="301"/>
        <v>119.08799999999999</v>
      </c>
      <c r="U305" s="2394">
        <f t="shared" ref="U305:X307" si="302">O305+Q305</f>
        <v>372.24</v>
      </c>
      <c r="V305" s="1112">
        <f t="shared" si="302"/>
        <v>282.93</v>
      </c>
      <c r="W305" s="2394">
        <f t="shared" si="302"/>
        <v>287.40000000000003</v>
      </c>
      <c r="X305" s="2395">
        <f t="shared" si="302"/>
        <v>231.108</v>
      </c>
      <c r="Z305" s="1124" t="s">
        <v>471</v>
      </c>
      <c r="AA305" s="895"/>
      <c r="AB305" s="1595"/>
      <c r="AC305" s="1090"/>
      <c r="AD305" s="1252"/>
      <c r="AE305" s="1091"/>
      <c r="AF305" s="1602"/>
      <c r="AG305" s="1091">
        <f t="shared" si="299"/>
        <v>0</v>
      </c>
      <c r="AH305" s="1255">
        <f t="shared" si="299"/>
        <v>0</v>
      </c>
      <c r="AI305" s="1091">
        <f t="shared" si="299"/>
        <v>0</v>
      </c>
      <c r="AJ305" s="1055">
        <f t="shared" si="299"/>
        <v>0</v>
      </c>
      <c r="AL305" s="1105" t="s">
        <v>132</v>
      </c>
      <c r="AM305" s="1106">
        <f t="shared" si="295"/>
        <v>200</v>
      </c>
      <c r="AN305" s="1107">
        <f t="shared" si="296"/>
        <v>200</v>
      </c>
      <c r="AO305" s="1124" t="s">
        <v>471</v>
      </c>
      <c r="AP305" s="1326">
        <f t="shared" si="300"/>
        <v>0</v>
      </c>
      <c r="AQ305" s="1341">
        <f t="shared" si="298"/>
        <v>0</v>
      </c>
      <c r="AU305" s="683"/>
      <c r="AV305" s="102"/>
      <c r="AW305" s="101"/>
      <c r="AX305" s="144"/>
      <c r="AY305" s="9"/>
      <c r="AZ305" s="9"/>
      <c r="BA305" s="9"/>
    </row>
    <row r="306" spans="1:53" ht="15" thickBot="1">
      <c r="A306" s="1709" t="s">
        <v>889</v>
      </c>
      <c r="B306" s="272" t="s">
        <v>679</v>
      </c>
      <c r="C306" s="1524">
        <v>250</v>
      </c>
      <c r="D306" s="1386" t="s">
        <v>100</v>
      </c>
      <c r="E306" s="1367" t="s">
        <v>101</v>
      </c>
      <c r="F306" s="1368" t="s">
        <v>102</v>
      </c>
      <c r="G306" s="987" t="s">
        <v>45</v>
      </c>
      <c r="H306" s="1449">
        <v>101.7</v>
      </c>
      <c r="I306" s="1450">
        <v>75.680000000000007</v>
      </c>
      <c r="J306" s="987" t="s">
        <v>121</v>
      </c>
      <c r="K306" s="2640">
        <v>133.07</v>
      </c>
      <c r="L306" s="1448">
        <v>92.4</v>
      </c>
      <c r="M306" s="93"/>
      <c r="N306" s="2393" t="s">
        <v>866</v>
      </c>
      <c r="O306" s="1068">
        <f t="shared" ref="O306:T306" si="303">AA323</f>
        <v>0</v>
      </c>
      <c r="P306" s="1268">
        <f t="shared" si="303"/>
        <v>0</v>
      </c>
      <c r="Q306" s="1068">
        <f t="shared" si="303"/>
        <v>69.42</v>
      </c>
      <c r="R306" s="1269">
        <f t="shared" si="303"/>
        <v>48.6</v>
      </c>
      <c r="S306" s="1068">
        <f t="shared" si="303"/>
        <v>0</v>
      </c>
      <c r="T306" s="1270">
        <f t="shared" si="303"/>
        <v>0</v>
      </c>
      <c r="U306" s="1068">
        <f t="shared" si="302"/>
        <v>69.42</v>
      </c>
      <c r="V306" s="1112">
        <f t="shared" si="302"/>
        <v>48.6</v>
      </c>
      <c r="W306" s="1068">
        <f t="shared" si="302"/>
        <v>69.42</v>
      </c>
      <c r="X306" s="1269">
        <f t="shared" si="302"/>
        <v>48.6</v>
      </c>
      <c r="Z306" s="1124" t="s">
        <v>63</v>
      </c>
      <c r="AA306" s="1087"/>
      <c r="AB306" s="1592"/>
      <c r="AC306" s="1089"/>
      <c r="AD306" s="1249"/>
      <c r="AE306" s="1090"/>
      <c r="AF306" s="1270"/>
      <c r="AG306" s="1090">
        <f t="shared" si="299"/>
        <v>0</v>
      </c>
      <c r="AH306" s="1253">
        <f t="shared" si="299"/>
        <v>0</v>
      </c>
      <c r="AI306" s="1090">
        <f t="shared" si="299"/>
        <v>0</v>
      </c>
      <c r="AJ306" s="1162">
        <f t="shared" si="299"/>
        <v>0</v>
      </c>
      <c r="AL306" s="453" t="s">
        <v>85</v>
      </c>
      <c r="AM306" s="1106">
        <f t="shared" si="295"/>
        <v>41.13</v>
      </c>
      <c r="AN306" s="1107">
        <f t="shared" si="296"/>
        <v>36.4</v>
      </c>
      <c r="AO306" s="1124" t="s">
        <v>63</v>
      </c>
      <c r="AP306" s="1326">
        <f t="shared" si="300"/>
        <v>0</v>
      </c>
      <c r="AQ306" s="1341">
        <f t="shared" si="298"/>
        <v>0</v>
      </c>
      <c r="AU306" s="683"/>
      <c r="AV306" s="86"/>
      <c r="AW306" s="217"/>
      <c r="AX306" s="291"/>
      <c r="AY306" s="9"/>
      <c r="AZ306" s="9"/>
      <c r="BA306" s="9"/>
    </row>
    <row r="307" spans="1:53">
      <c r="A307" s="174"/>
      <c r="B307" s="2503" t="s">
        <v>680</v>
      </c>
      <c r="C307" s="14"/>
      <c r="D307" s="1472" t="s">
        <v>105</v>
      </c>
      <c r="E307" s="1556">
        <v>18.309999999999999</v>
      </c>
      <c r="F307" s="1557">
        <v>18.309999999999999</v>
      </c>
      <c r="G307" s="2723" t="s">
        <v>1004</v>
      </c>
      <c r="I307" s="70"/>
      <c r="J307" s="242" t="s">
        <v>80</v>
      </c>
      <c r="K307" s="241">
        <v>23.4</v>
      </c>
      <c r="L307" s="1380">
        <v>23.4</v>
      </c>
      <c r="M307" s="93"/>
      <c r="N307" s="1105" t="s">
        <v>70</v>
      </c>
      <c r="O307" s="1069">
        <f t="shared" ref="O307:T307" si="304">AA331</f>
        <v>113.5</v>
      </c>
      <c r="P307" s="1271">
        <f t="shared" si="304"/>
        <v>100</v>
      </c>
      <c r="Q307" s="1069">
        <f t="shared" si="304"/>
        <v>0</v>
      </c>
      <c r="R307" s="1162">
        <f t="shared" si="304"/>
        <v>0</v>
      </c>
      <c r="S307" s="1069">
        <f t="shared" si="304"/>
        <v>0</v>
      </c>
      <c r="T307" s="1267">
        <f t="shared" si="304"/>
        <v>0</v>
      </c>
      <c r="U307" s="1069">
        <f t="shared" si="302"/>
        <v>113.5</v>
      </c>
      <c r="V307" s="1253">
        <f t="shared" si="302"/>
        <v>100</v>
      </c>
      <c r="W307" s="1069">
        <f t="shared" si="302"/>
        <v>0</v>
      </c>
      <c r="X307" s="1162">
        <f t="shared" si="302"/>
        <v>0</v>
      </c>
      <c r="Z307" s="1802" t="s">
        <v>568</v>
      </c>
      <c r="AA307" s="895"/>
      <c r="AB307" s="1593"/>
      <c r="AC307" s="1090"/>
      <c r="AD307" s="1252"/>
      <c r="AE307" s="1090"/>
      <c r="AF307" s="1270"/>
      <c r="AG307" s="1090">
        <f t="shared" ref="AG307:AG308" si="305">AA307+AC307</f>
        <v>0</v>
      </c>
      <c r="AH307" s="1253">
        <f t="shared" ref="AH307:AH308" si="306">AB307+AD307</f>
        <v>0</v>
      </c>
      <c r="AI307" s="1090">
        <f t="shared" ref="AI307:AI308" si="307">AC307+AE307</f>
        <v>0</v>
      </c>
      <c r="AJ307" s="1162">
        <f t="shared" ref="AJ307:AJ308" si="308">AD307+AF307</f>
        <v>0</v>
      </c>
      <c r="AL307" s="453" t="s">
        <v>418</v>
      </c>
      <c r="AM307" s="1106">
        <f t="shared" si="295"/>
        <v>0</v>
      </c>
      <c r="AN307" s="1107">
        <f t="shared" si="296"/>
        <v>0</v>
      </c>
      <c r="AO307" s="1802" t="s">
        <v>568</v>
      </c>
      <c r="AP307" s="1326">
        <f t="shared" si="300"/>
        <v>0</v>
      </c>
      <c r="AQ307" s="1341">
        <f t="shared" si="298"/>
        <v>0</v>
      </c>
      <c r="AU307" s="730"/>
      <c r="AV307" s="86"/>
      <c r="AW307" s="12"/>
      <c r="AX307" s="145"/>
      <c r="AY307" s="9"/>
      <c r="AZ307" s="9"/>
      <c r="BA307" s="9"/>
    </row>
    <row r="308" spans="1:53">
      <c r="A308" s="238" t="s">
        <v>686</v>
      </c>
      <c r="B308" s="1705" t="s">
        <v>898</v>
      </c>
      <c r="C308" s="273">
        <v>120</v>
      </c>
      <c r="D308" s="242" t="s">
        <v>45</v>
      </c>
      <c r="E308" s="241">
        <v>40.049999999999997</v>
      </c>
      <c r="F308" s="990">
        <v>30</v>
      </c>
      <c r="G308" s="242" t="s">
        <v>141</v>
      </c>
      <c r="H308" s="241">
        <v>45</v>
      </c>
      <c r="I308" s="1380">
        <v>36</v>
      </c>
      <c r="J308" s="1376" t="s">
        <v>78</v>
      </c>
      <c r="K308" s="241">
        <v>16.2</v>
      </c>
      <c r="L308" s="1380">
        <v>16.2</v>
      </c>
      <c r="M308" s="93"/>
      <c r="N308" s="1113" t="s">
        <v>104</v>
      </c>
      <c r="O308" s="1069">
        <f t="shared" ref="O308:T308" si="309">AA335</f>
        <v>0</v>
      </c>
      <c r="P308" s="1059">
        <f t="shared" si="309"/>
        <v>0</v>
      </c>
      <c r="Q308" s="1069">
        <f t="shared" si="309"/>
        <v>0</v>
      </c>
      <c r="R308" s="1253">
        <f t="shared" si="309"/>
        <v>0</v>
      </c>
      <c r="S308" s="1069">
        <f t="shared" si="309"/>
        <v>15</v>
      </c>
      <c r="T308" s="1267">
        <f t="shared" si="309"/>
        <v>15</v>
      </c>
      <c r="U308" s="1066">
        <f t="shared" ref="U308:U329" si="310">O308+Q308</f>
        <v>0</v>
      </c>
      <c r="V308" s="1253">
        <f t="shared" ref="V308:V335" si="311">P308+R308</f>
        <v>0</v>
      </c>
      <c r="W308" s="1066">
        <f t="shared" ref="W308:W333" si="312">Q308+S308</f>
        <v>15</v>
      </c>
      <c r="X308" s="1162">
        <f t="shared" ref="X308:X335" si="313">R308+T308</f>
        <v>15</v>
      </c>
      <c r="Z308" s="1123" t="s">
        <v>569</v>
      </c>
      <c r="AA308" s="895"/>
      <c r="AB308" s="1594"/>
      <c r="AC308" s="1090"/>
      <c r="AD308" s="1252"/>
      <c r="AE308" s="1090"/>
      <c r="AF308" s="1270"/>
      <c r="AG308" s="1090">
        <f t="shared" si="305"/>
        <v>0</v>
      </c>
      <c r="AH308" s="1253">
        <f t="shared" si="306"/>
        <v>0</v>
      </c>
      <c r="AI308" s="1090">
        <f t="shared" si="307"/>
        <v>0</v>
      </c>
      <c r="AJ308" s="1162">
        <f t="shared" si="308"/>
        <v>0</v>
      </c>
      <c r="AL308" s="1105" t="s">
        <v>121</v>
      </c>
      <c r="AM308" s="1106">
        <f t="shared" si="295"/>
        <v>133.07</v>
      </c>
      <c r="AN308" s="1107">
        <f t="shared" si="296"/>
        <v>92.4</v>
      </c>
      <c r="AO308" s="1123" t="s">
        <v>569</v>
      </c>
      <c r="AP308" s="1326">
        <f t="shared" si="300"/>
        <v>0</v>
      </c>
      <c r="AQ308" s="1341">
        <f t="shared" si="298"/>
        <v>0</v>
      </c>
      <c r="AU308" s="365"/>
      <c r="AV308" s="9"/>
      <c r="AW308" s="9"/>
      <c r="AX308" s="9"/>
      <c r="AY308" s="9"/>
      <c r="AZ308" s="9"/>
      <c r="BA308" s="9"/>
    </row>
    <row r="309" spans="1:53">
      <c r="A309" s="238" t="s">
        <v>685</v>
      </c>
      <c r="B309" s="272" t="s">
        <v>684</v>
      </c>
      <c r="C309" s="273">
        <v>180</v>
      </c>
      <c r="D309" s="242" t="s">
        <v>94</v>
      </c>
      <c r="E309" s="241">
        <v>12.5</v>
      </c>
      <c r="F309" s="1380">
        <v>10</v>
      </c>
      <c r="G309" s="2723" t="s">
        <v>1005</v>
      </c>
      <c r="I309" s="70"/>
      <c r="J309" s="1376" t="s">
        <v>565</v>
      </c>
      <c r="K309" s="992">
        <v>0.47</v>
      </c>
      <c r="L309" s="1424">
        <v>0.47</v>
      </c>
      <c r="M309" s="93"/>
      <c r="N309" s="334" t="s">
        <v>631</v>
      </c>
      <c r="O309" s="1066"/>
      <c r="P309" s="1059"/>
      <c r="Q309" s="1066">
        <f>C310</f>
        <v>200</v>
      </c>
      <c r="R309" s="1162">
        <f>C310</f>
        <v>200</v>
      </c>
      <c r="S309" s="1066"/>
      <c r="T309" s="1267"/>
      <c r="U309" s="1066">
        <f t="shared" si="310"/>
        <v>200</v>
      </c>
      <c r="V309" s="1253">
        <f t="shared" si="311"/>
        <v>200</v>
      </c>
      <c r="W309" s="1066">
        <f t="shared" si="312"/>
        <v>200</v>
      </c>
      <c r="X309" s="1162">
        <f t="shared" si="313"/>
        <v>200</v>
      </c>
      <c r="Z309" s="1124" t="s">
        <v>125</v>
      </c>
      <c r="AA309" s="895">
        <f>H291</f>
        <v>108.8</v>
      </c>
      <c r="AB309" s="1594">
        <f>I291</f>
        <v>87.04</v>
      </c>
      <c r="AC309" s="1090">
        <f>H308</f>
        <v>45</v>
      </c>
      <c r="AD309" s="1252">
        <f>I308</f>
        <v>36</v>
      </c>
      <c r="AE309" s="1090">
        <f>E330</f>
        <v>68.86</v>
      </c>
      <c r="AF309" s="1270">
        <f>F330</f>
        <v>55.088000000000001</v>
      </c>
      <c r="AG309" s="1090">
        <f t="shared" ref="AG309:AJ316" si="314">AA309+AC309</f>
        <v>153.80000000000001</v>
      </c>
      <c r="AH309" s="1253">
        <f t="shared" si="314"/>
        <v>123.04</v>
      </c>
      <c r="AI309" s="1090">
        <f t="shared" si="314"/>
        <v>113.86</v>
      </c>
      <c r="AJ309" s="1162">
        <f t="shared" si="314"/>
        <v>91.087999999999994</v>
      </c>
      <c r="AL309" s="1105" t="s">
        <v>65</v>
      </c>
      <c r="AM309" s="1106">
        <f t="shared" si="295"/>
        <v>0</v>
      </c>
      <c r="AN309" s="1107">
        <f t="shared" si="296"/>
        <v>0</v>
      </c>
      <c r="AO309" s="1124" t="s">
        <v>125</v>
      </c>
      <c r="AP309" s="1326">
        <f t="shared" si="300"/>
        <v>222.66000000000003</v>
      </c>
      <c r="AQ309" s="1341">
        <f t="shared" si="298"/>
        <v>178.12800000000001</v>
      </c>
      <c r="AU309" s="365"/>
      <c r="AV309" s="9"/>
      <c r="AW309" s="9"/>
      <c r="AX309" s="9"/>
      <c r="AY309" s="9"/>
      <c r="AZ309" s="9"/>
      <c r="BA309" s="9"/>
    </row>
    <row r="310" spans="1:53">
      <c r="A310" s="240" t="s">
        <v>544</v>
      </c>
      <c r="B310" s="247" t="s">
        <v>313</v>
      </c>
      <c r="C310" s="1420">
        <v>200</v>
      </c>
      <c r="D310" s="2723" t="s">
        <v>979</v>
      </c>
      <c r="E310" s="9"/>
      <c r="F310" s="70"/>
      <c r="G310" s="242" t="s">
        <v>68</v>
      </c>
      <c r="H310" s="241">
        <v>37.799999999999997</v>
      </c>
      <c r="I310" s="1380">
        <v>30.24</v>
      </c>
      <c r="J310" s="242" t="s">
        <v>559</v>
      </c>
      <c r="K310" s="1406">
        <v>12</v>
      </c>
      <c r="L310" s="996">
        <v>12</v>
      </c>
      <c r="M310" s="93"/>
      <c r="N310" s="453" t="s">
        <v>404</v>
      </c>
      <c r="O310" s="1066">
        <f t="shared" ref="O310:T310" si="315">AA338</f>
        <v>41.13</v>
      </c>
      <c r="P310" s="1059">
        <f t="shared" si="315"/>
        <v>36.4</v>
      </c>
      <c r="Q310" s="1066">
        <f t="shared" si="315"/>
        <v>0</v>
      </c>
      <c r="R310" s="1162">
        <f t="shared" si="315"/>
        <v>0</v>
      </c>
      <c r="S310" s="1066">
        <f t="shared" si="315"/>
        <v>0</v>
      </c>
      <c r="T310" s="1267">
        <f t="shared" si="315"/>
        <v>0</v>
      </c>
      <c r="U310" s="1066">
        <f t="shared" si="310"/>
        <v>41.13</v>
      </c>
      <c r="V310" s="1253">
        <f t="shared" si="311"/>
        <v>36.4</v>
      </c>
      <c r="W310" s="1066">
        <f t="shared" si="312"/>
        <v>0</v>
      </c>
      <c r="X310" s="1162">
        <f t="shared" si="313"/>
        <v>0</v>
      </c>
      <c r="Z310" s="1124" t="s">
        <v>87</v>
      </c>
      <c r="AA310" s="895">
        <f>H297</f>
        <v>4.8</v>
      </c>
      <c r="AB310" s="1597">
        <f>I297</f>
        <v>3.84</v>
      </c>
      <c r="AC310" s="1090">
        <f>E311+H312+K316</f>
        <v>40.74</v>
      </c>
      <c r="AD310" s="1801">
        <f>F311+I312+L316</f>
        <v>33.28</v>
      </c>
      <c r="AE310" s="1090"/>
      <c r="AF310" s="1270"/>
      <c r="AG310" s="1090">
        <f t="shared" si="314"/>
        <v>45.54</v>
      </c>
      <c r="AH310" s="1253">
        <f t="shared" si="314"/>
        <v>37.120000000000005</v>
      </c>
      <c r="AI310" s="1090">
        <f t="shared" si="314"/>
        <v>40.74</v>
      </c>
      <c r="AJ310" s="1162">
        <f t="shared" si="314"/>
        <v>33.28</v>
      </c>
      <c r="AL310" s="1105" t="s">
        <v>60</v>
      </c>
      <c r="AM310" s="1106">
        <f t="shared" si="295"/>
        <v>302.39999999999998</v>
      </c>
      <c r="AN310" s="1107">
        <f t="shared" si="296"/>
        <v>302.39999999999998</v>
      </c>
      <c r="AO310" s="1124" t="s">
        <v>87</v>
      </c>
      <c r="AP310" s="1326">
        <f t="shared" si="300"/>
        <v>45.54</v>
      </c>
      <c r="AQ310" s="1341">
        <f t="shared" si="298"/>
        <v>37.120000000000005</v>
      </c>
      <c r="AV310" s="9"/>
      <c r="AW310" s="9"/>
      <c r="AX310" s="9"/>
      <c r="AY310" s="9"/>
      <c r="AZ310" s="9"/>
      <c r="BA310" s="9"/>
    </row>
    <row r="311" spans="1:53">
      <c r="A311" s="240" t="s">
        <v>9</v>
      </c>
      <c r="B311" s="247" t="s">
        <v>10</v>
      </c>
      <c r="C311" s="1480">
        <v>70</v>
      </c>
      <c r="D311" s="242" t="s">
        <v>171</v>
      </c>
      <c r="E311" s="241">
        <v>12</v>
      </c>
      <c r="F311" s="1380">
        <v>10</v>
      </c>
      <c r="G311" s="2723" t="s">
        <v>1006</v>
      </c>
      <c r="I311" s="70"/>
      <c r="J311" s="242" t="s">
        <v>82</v>
      </c>
      <c r="K311" s="1406">
        <v>9</v>
      </c>
      <c r="L311" s="996">
        <v>9</v>
      </c>
      <c r="M311" s="93"/>
      <c r="N311" s="1105" t="s">
        <v>405</v>
      </c>
      <c r="O311" s="1066">
        <f t="shared" ref="O311:T311" si="316">AA342</f>
        <v>0</v>
      </c>
      <c r="P311" s="1271">
        <f t="shared" si="316"/>
        <v>0</v>
      </c>
      <c r="Q311" s="1066">
        <f t="shared" si="316"/>
        <v>0</v>
      </c>
      <c r="R311" s="1253">
        <f t="shared" si="316"/>
        <v>0</v>
      </c>
      <c r="S311" s="1066">
        <f t="shared" si="316"/>
        <v>0</v>
      </c>
      <c r="T311" s="1272">
        <f t="shared" si="316"/>
        <v>0</v>
      </c>
      <c r="U311" s="1066">
        <f t="shared" si="310"/>
        <v>0</v>
      </c>
      <c r="V311" s="1253">
        <f t="shared" si="311"/>
        <v>0</v>
      </c>
      <c r="W311" s="1066">
        <f t="shared" si="312"/>
        <v>0</v>
      </c>
      <c r="X311" s="1162">
        <f t="shared" si="313"/>
        <v>0</v>
      </c>
      <c r="Z311" s="1124" t="s">
        <v>68</v>
      </c>
      <c r="AA311" s="895">
        <f>H295</f>
        <v>8</v>
      </c>
      <c r="AB311" s="1597">
        <f>I295</f>
        <v>6.43</v>
      </c>
      <c r="AC311" s="1090">
        <f>E309+H310</f>
        <v>50.3</v>
      </c>
      <c r="AD311" s="1252">
        <f>F309+I310</f>
        <v>40.239999999999995</v>
      </c>
      <c r="AE311" s="1090">
        <f>E326</f>
        <v>80</v>
      </c>
      <c r="AF311" s="1270">
        <f>F326</f>
        <v>64</v>
      </c>
      <c r="AG311" s="1090">
        <f t="shared" si="314"/>
        <v>58.3</v>
      </c>
      <c r="AH311" s="1253">
        <f t="shared" si="314"/>
        <v>46.669999999999995</v>
      </c>
      <c r="AI311" s="1090">
        <f t="shared" si="314"/>
        <v>130.30000000000001</v>
      </c>
      <c r="AJ311" s="1162">
        <f t="shared" si="314"/>
        <v>104.24</v>
      </c>
      <c r="AL311" s="1105" t="s">
        <v>139</v>
      </c>
      <c r="AM311" s="1106">
        <f t="shared" si="295"/>
        <v>0</v>
      </c>
      <c r="AN311" s="1114">
        <f t="shared" si="296"/>
        <v>0</v>
      </c>
      <c r="AO311" s="1124" t="s">
        <v>68</v>
      </c>
      <c r="AP311" s="1326">
        <f t="shared" si="300"/>
        <v>138.30000000000001</v>
      </c>
      <c r="AQ311" s="1341">
        <f t="shared" si="298"/>
        <v>110.66999999999999</v>
      </c>
      <c r="AV311" s="9"/>
      <c r="AW311" s="9"/>
      <c r="AX311" s="9"/>
      <c r="AY311" s="9"/>
      <c r="AZ311" s="9"/>
      <c r="BA311" s="9"/>
    </row>
    <row r="312" spans="1:53" ht="15" thickBot="1">
      <c r="A312" s="240" t="s">
        <v>9</v>
      </c>
      <c r="B312" s="247" t="s">
        <v>406</v>
      </c>
      <c r="C312" s="1420">
        <v>50</v>
      </c>
      <c r="D312" s="2723" t="s">
        <v>1002</v>
      </c>
      <c r="E312" s="9"/>
      <c r="F312" s="70"/>
      <c r="G312" s="242" t="s">
        <v>629</v>
      </c>
      <c r="H312" s="241">
        <v>21.6</v>
      </c>
      <c r="I312" s="1380">
        <v>17.28</v>
      </c>
      <c r="J312" s="60"/>
      <c r="K312" s="9"/>
      <c r="L312" s="70"/>
      <c r="M312" s="93"/>
      <c r="N312" s="1105" t="s">
        <v>121</v>
      </c>
      <c r="O312" s="1066"/>
      <c r="P312" s="1059"/>
      <c r="Q312" s="1069">
        <f>K306</f>
        <v>133.07</v>
      </c>
      <c r="R312" s="1162">
        <f>L306</f>
        <v>92.4</v>
      </c>
      <c r="S312" s="1066"/>
      <c r="T312" s="1267"/>
      <c r="U312" s="1066">
        <f t="shared" si="310"/>
        <v>133.07</v>
      </c>
      <c r="V312" s="1253">
        <f t="shared" si="311"/>
        <v>92.4</v>
      </c>
      <c r="W312" s="1066">
        <f t="shared" si="312"/>
        <v>133.07</v>
      </c>
      <c r="X312" s="1162">
        <f t="shared" si="313"/>
        <v>92.4</v>
      </c>
      <c r="Z312" s="1124" t="s">
        <v>74</v>
      </c>
      <c r="AA312" s="895"/>
      <c r="AB312" s="1594"/>
      <c r="AC312" s="1090"/>
      <c r="AD312" s="1252"/>
      <c r="AE312" s="1090"/>
      <c r="AF312" s="1270"/>
      <c r="AG312" s="1090">
        <f t="shared" si="314"/>
        <v>0</v>
      </c>
      <c r="AH312" s="1253">
        <f t="shared" si="314"/>
        <v>0</v>
      </c>
      <c r="AI312" s="1090">
        <f t="shared" si="314"/>
        <v>0</v>
      </c>
      <c r="AJ312" s="1162">
        <f t="shared" si="314"/>
        <v>0</v>
      </c>
      <c r="AL312" s="1105" t="s">
        <v>64</v>
      </c>
      <c r="AM312" s="1106">
        <f t="shared" si="295"/>
        <v>0</v>
      </c>
      <c r="AN312" s="1114">
        <f t="shared" si="296"/>
        <v>0</v>
      </c>
      <c r="AO312" s="1124" t="s">
        <v>74</v>
      </c>
      <c r="AP312" s="1326">
        <f t="shared" si="300"/>
        <v>0</v>
      </c>
      <c r="AQ312" s="1341">
        <f t="shared" si="298"/>
        <v>0</v>
      </c>
      <c r="AV312" s="9"/>
      <c r="AW312" s="9"/>
      <c r="AX312" s="9"/>
      <c r="AY312" s="9"/>
      <c r="AZ312" s="9"/>
      <c r="BA312" s="9"/>
    </row>
    <row r="313" spans="1:53" ht="15" thickBot="1">
      <c r="A313" s="60"/>
      <c r="B313" s="1468"/>
      <c r="C313" s="9"/>
      <c r="D313" s="1418" t="s">
        <v>96</v>
      </c>
      <c r="E313" s="1419">
        <v>2.5</v>
      </c>
      <c r="F313" s="1372">
        <v>2.5</v>
      </c>
      <c r="G313" s="2723" t="s">
        <v>1007</v>
      </c>
      <c r="I313" s="70"/>
      <c r="J313" s="1488" t="s">
        <v>691</v>
      </c>
      <c r="K313" s="1889"/>
      <c r="L313" s="1890"/>
      <c r="M313" s="93"/>
      <c r="N313" s="1105" t="s">
        <v>65</v>
      </c>
      <c r="O313" s="1066"/>
      <c r="P313" s="1059"/>
      <c r="Q313" s="1066"/>
      <c r="R313" s="1162"/>
      <c r="S313" s="1066"/>
      <c r="T313" s="1267"/>
      <c r="U313" s="1066">
        <f t="shared" si="310"/>
        <v>0</v>
      </c>
      <c r="V313" s="1253">
        <f t="shared" si="311"/>
        <v>0</v>
      </c>
      <c r="W313" s="1066">
        <f t="shared" si="312"/>
        <v>0</v>
      </c>
      <c r="X313" s="1162">
        <f t="shared" si="313"/>
        <v>0</v>
      </c>
      <c r="Z313" s="1124" t="s">
        <v>129</v>
      </c>
      <c r="AA313" s="895"/>
      <c r="AB313" s="1598"/>
      <c r="AC313" s="1090"/>
      <c r="AD313" s="1252"/>
      <c r="AE313" s="1090"/>
      <c r="AF313" s="1270"/>
      <c r="AG313" s="1090">
        <f t="shared" si="314"/>
        <v>0</v>
      </c>
      <c r="AH313" s="1253">
        <f t="shared" si="314"/>
        <v>0</v>
      </c>
      <c r="AI313" s="1090">
        <f t="shared" si="314"/>
        <v>0</v>
      </c>
      <c r="AJ313" s="1162">
        <f t="shared" si="314"/>
        <v>0</v>
      </c>
      <c r="AL313" s="1105" t="s">
        <v>47</v>
      </c>
      <c r="AM313" s="1106">
        <f t="shared" si="295"/>
        <v>0</v>
      </c>
      <c r="AN313" s="1114">
        <f t="shared" si="296"/>
        <v>0</v>
      </c>
      <c r="AO313" s="1124" t="s">
        <v>129</v>
      </c>
      <c r="AP313" s="1326">
        <f t="shared" si="300"/>
        <v>0</v>
      </c>
      <c r="AQ313" s="1341">
        <f t="shared" si="298"/>
        <v>0</v>
      </c>
      <c r="AV313" s="9"/>
      <c r="AW313" s="9"/>
      <c r="AX313" s="9"/>
      <c r="AY313" s="9"/>
      <c r="AZ313" s="9"/>
      <c r="BA313" s="9"/>
    </row>
    <row r="314" spans="1:53" ht="12.75" customHeight="1" thickBot="1">
      <c r="A314" s="60"/>
      <c r="B314" s="1468"/>
      <c r="C314" s="9"/>
      <c r="D314" s="2723" t="s">
        <v>1003</v>
      </c>
      <c r="E314" s="9"/>
      <c r="F314" s="70"/>
      <c r="G314" s="242" t="s">
        <v>82</v>
      </c>
      <c r="H314" s="241">
        <v>2.7</v>
      </c>
      <c r="I314" s="1380">
        <v>2.7</v>
      </c>
      <c r="J314" s="1366" t="s">
        <v>100</v>
      </c>
      <c r="K314" s="1384" t="s">
        <v>101</v>
      </c>
      <c r="L314" s="1385" t="s">
        <v>102</v>
      </c>
      <c r="M314" s="93"/>
      <c r="N314" s="1105" t="s">
        <v>60</v>
      </c>
      <c r="O314" s="1678">
        <f>E292+K291</f>
        <v>234</v>
      </c>
      <c r="P314" s="1273">
        <f>F292+L291</f>
        <v>234</v>
      </c>
      <c r="Q314" s="1066">
        <f>H320+K307</f>
        <v>68.400000000000006</v>
      </c>
      <c r="R314" s="1253">
        <f>I320+L307</f>
        <v>68.400000000000006</v>
      </c>
      <c r="S314" s="1066"/>
      <c r="T314" s="1275"/>
      <c r="U314" s="1066">
        <f t="shared" si="310"/>
        <v>302.39999999999998</v>
      </c>
      <c r="V314" s="1253">
        <f t="shared" si="311"/>
        <v>302.39999999999998</v>
      </c>
      <c r="W314" s="1066">
        <f t="shared" si="312"/>
        <v>68.400000000000006</v>
      </c>
      <c r="X314" s="1162">
        <f t="shared" si="313"/>
        <v>68.400000000000006</v>
      </c>
      <c r="Z314" s="1124" t="s">
        <v>130</v>
      </c>
      <c r="AA314" s="895"/>
      <c r="AB314" s="1599"/>
      <c r="AC314" s="1090"/>
      <c r="AD314" s="1252"/>
      <c r="AE314" s="1090"/>
      <c r="AF314" s="1270"/>
      <c r="AG314" s="1090">
        <f t="shared" si="314"/>
        <v>0</v>
      </c>
      <c r="AH314" s="1253">
        <f t="shared" si="314"/>
        <v>0</v>
      </c>
      <c r="AI314" s="1090">
        <f t="shared" si="314"/>
        <v>0</v>
      </c>
      <c r="AJ314" s="1162">
        <f t="shared" si="314"/>
        <v>0</v>
      </c>
      <c r="AL314" s="1105" t="s">
        <v>67</v>
      </c>
      <c r="AM314" s="1106">
        <f t="shared" si="295"/>
        <v>0</v>
      </c>
      <c r="AN314" s="1114">
        <f t="shared" si="296"/>
        <v>0</v>
      </c>
      <c r="AO314" s="1124" t="s">
        <v>127</v>
      </c>
      <c r="AP314" s="1326">
        <f t="shared" si="300"/>
        <v>0</v>
      </c>
      <c r="AQ314" s="1341">
        <f t="shared" si="298"/>
        <v>0</v>
      </c>
      <c r="AV314" s="9"/>
      <c r="AW314" s="9"/>
      <c r="AX314" s="9"/>
      <c r="AY314" s="9"/>
      <c r="AZ314" s="9"/>
      <c r="BA314" s="9"/>
    </row>
    <row r="315" spans="1:53" ht="15" thickBot="1">
      <c r="A315" s="60"/>
      <c r="B315" s="1468"/>
      <c r="C315" s="9"/>
      <c r="D315" s="1421" t="s">
        <v>82</v>
      </c>
      <c r="E315" s="241">
        <v>5</v>
      </c>
      <c r="F315" s="1380">
        <v>5</v>
      </c>
      <c r="G315" s="1418" t="s">
        <v>663</v>
      </c>
      <c r="H315" s="995">
        <v>14.04</v>
      </c>
      <c r="I315" s="990">
        <v>13.4</v>
      </c>
      <c r="J315" s="987" t="s">
        <v>128</v>
      </c>
      <c r="K315" s="1490">
        <v>69.42</v>
      </c>
      <c r="L315" s="1537">
        <v>48.6</v>
      </c>
      <c r="M315" s="93"/>
      <c r="N315" s="1105" t="s">
        <v>139</v>
      </c>
      <c r="O315" s="1066"/>
      <c r="P315" s="1059"/>
      <c r="Q315" s="1066"/>
      <c r="R315" s="1162"/>
      <c r="S315" s="1066"/>
      <c r="T315" s="1267"/>
      <c r="U315" s="1066">
        <f t="shared" si="310"/>
        <v>0</v>
      </c>
      <c r="V315" s="1253">
        <f t="shared" si="311"/>
        <v>0</v>
      </c>
      <c r="W315" s="1066">
        <f t="shared" si="312"/>
        <v>0</v>
      </c>
      <c r="X315" s="1162">
        <f t="shared" si="313"/>
        <v>0</v>
      </c>
      <c r="Z315" s="1123" t="s">
        <v>96</v>
      </c>
      <c r="AA315" s="1088">
        <f>H299</f>
        <v>3.6</v>
      </c>
      <c r="AB315" s="1600">
        <f>I299</f>
        <v>3.6</v>
      </c>
      <c r="AC315" s="2311">
        <f>E313</f>
        <v>2.5</v>
      </c>
      <c r="AD315" s="1254">
        <f>F313</f>
        <v>2.5</v>
      </c>
      <c r="AE315" s="1091"/>
      <c r="AF315" s="1602"/>
      <c r="AG315" s="1091">
        <f t="shared" si="314"/>
        <v>6.1</v>
      </c>
      <c r="AH315" s="1255">
        <f t="shared" si="314"/>
        <v>6.1</v>
      </c>
      <c r="AI315" s="1091">
        <f t="shared" si="314"/>
        <v>2.5</v>
      </c>
      <c r="AJ315" s="1055">
        <f t="shared" si="314"/>
        <v>2.5</v>
      </c>
      <c r="AL315" s="1105" t="s">
        <v>82</v>
      </c>
      <c r="AM315" s="1106">
        <f t="shared" si="295"/>
        <v>26</v>
      </c>
      <c r="AN315" s="1114">
        <f t="shared" si="296"/>
        <v>26</v>
      </c>
      <c r="AO315" s="1327" t="s">
        <v>158</v>
      </c>
      <c r="AP315" s="1326">
        <f t="shared" si="300"/>
        <v>6.1</v>
      </c>
      <c r="AQ315" s="1341">
        <f t="shared" si="298"/>
        <v>6.1</v>
      </c>
      <c r="AU315" s="9"/>
      <c r="AV315" s="9"/>
      <c r="AW315" s="9"/>
      <c r="AX315" s="9"/>
      <c r="AY315" s="9"/>
      <c r="AZ315" s="9"/>
      <c r="BA315" s="9"/>
    </row>
    <row r="316" spans="1:53" ht="14.25" customHeight="1" thickBot="1">
      <c r="A316" s="60"/>
      <c r="B316" s="1468"/>
      <c r="C316" s="9"/>
      <c r="D316" s="242" t="s">
        <v>565</v>
      </c>
      <c r="E316" s="1406">
        <v>1</v>
      </c>
      <c r="F316" s="996">
        <v>1</v>
      </c>
      <c r="G316" s="2723" t="s">
        <v>1008</v>
      </c>
      <c r="I316" s="70"/>
      <c r="J316" s="242" t="s">
        <v>161</v>
      </c>
      <c r="K316" s="995">
        <v>7.14</v>
      </c>
      <c r="L316" s="1417">
        <v>6</v>
      </c>
      <c r="M316" s="93"/>
      <c r="N316" s="1105" t="s">
        <v>64</v>
      </c>
      <c r="O316" s="1066"/>
      <c r="P316" s="1059"/>
      <c r="Q316" s="1066"/>
      <c r="R316" s="1162"/>
      <c r="S316" s="1066"/>
      <c r="T316" s="1267"/>
      <c r="U316" s="1066">
        <f t="shared" si="310"/>
        <v>0</v>
      </c>
      <c r="V316" s="1253">
        <f t="shared" si="311"/>
        <v>0</v>
      </c>
      <c r="W316" s="1066">
        <f t="shared" si="312"/>
        <v>0</v>
      </c>
      <c r="X316" s="1162">
        <f t="shared" si="313"/>
        <v>0</v>
      </c>
      <c r="Z316" s="2307" t="s">
        <v>854</v>
      </c>
      <c r="AA316" s="2308">
        <f t="shared" ref="AA316:AF316" si="317">SUM(AA303:AA315)</f>
        <v>233.70000000000002</v>
      </c>
      <c r="AB316" s="2319">
        <f t="shared" si="317"/>
        <v>170.91000000000003</v>
      </c>
      <c r="AC316" s="2320">
        <f t="shared" si="317"/>
        <v>138.54000000000002</v>
      </c>
      <c r="AD316" s="2321">
        <f t="shared" si="317"/>
        <v>112.02</v>
      </c>
      <c r="AE316" s="2322">
        <f t="shared" si="317"/>
        <v>148.86000000000001</v>
      </c>
      <c r="AF316" s="2309">
        <f t="shared" si="317"/>
        <v>119.08799999999999</v>
      </c>
      <c r="AG316" s="1908">
        <f t="shared" si="314"/>
        <v>372.24</v>
      </c>
      <c r="AH316" s="1253">
        <f t="shared" si="314"/>
        <v>282.93</v>
      </c>
      <c r="AI316" s="1908">
        <f t="shared" si="314"/>
        <v>287.40000000000003</v>
      </c>
      <c r="AJ316" s="1276">
        <f t="shared" si="314"/>
        <v>231.108</v>
      </c>
      <c r="AL316" s="1105" t="s">
        <v>89</v>
      </c>
      <c r="AM316" s="1106">
        <f t="shared" si="295"/>
        <v>6.2</v>
      </c>
      <c r="AN316" s="1114">
        <f t="shared" si="296"/>
        <v>6.2</v>
      </c>
      <c r="AO316" s="2307" t="s">
        <v>854</v>
      </c>
      <c r="AP316" s="2270">
        <f t="shared" si="300"/>
        <v>521.1</v>
      </c>
      <c r="AQ316" s="1341">
        <f t="shared" si="298"/>
        <v>402.01800000000003</v>
      </c>
    </row>
    <row r="317" spans="1:53" ht="14.25" customHeight="1">
      <c r="A317" s="60"/>
      <c r="B317" s="1468"/>
      <c r="C317" s="9"/>
      <c r="D317" s="1421" t="s">
        <v>162</v>
      </c>
      <c r="E317" s="241">
        <v>0.01</v>
      </c>
      <c r="F317" s="1372">
        <v>0.01</v>
      </c>
      <c r="G317" s="242" t="s">
        <v>54</v>
      </c>
      <c r="H317" s="1375">
        <v>0.1</v>
      </c>
      <c r="I317" s="1451">
        <v>0.1</v>
      </c>
      <c r="J317" s="1376" t="s">
        <v>582</v>
      </c>
      <c r="K317" s="995">
        <v>3</v>
      </c>
      <c r="L317" s="1417">
        <v>3</v>
      </c>
      <c r="M317" s="93"/>
      <c r="N317" s="1105" t="s">
        <v>425</v>
      </c>
      <c r="O317" s="1066"/>
      <c r="P317" s="1059"/>
      <c r="Q317" s="1066"/>
      <c r="R317" s="1162"/>
      <c r="S317" s="1066"/>
      <c r="T317" s="1267"/>
      <c r="U317" s="1066">
        <f t="shared" si="310"/>
        <v>0</v>
      </c>
      <c r="V317" s="1253">
        <f t="shared" si="311"/>
        <v>0</v>
      </c>
      <c r="W317" s="1066">
        <f t="shared" si="312"/>
        <v>0</v>
      </c>
      <c r="X317" s="1162">
        <f t="shared" si="313"/>
        <v>0</v>
      </c>
      <c r="Z317" s="2272" t="s">
        <v>966</v>
      </c>
      <c r="AA317" s="2268"/>
      <c r="AB317" s="2273"/>
      <c r="AC317" s="2274"/>
      <c r="AD317" s="2275"/>
      <c r="AE317" s="2274"/>
      <c r="AF317" s="2276"/>
      <c r="AL317" s="1105" t="s">
        <v>131</v>
      </c>
      <c r="AM317" s="1106">
        <f t="shared" si="295"/>
        <v>2.4499999999999997</v>
      </c>
      <c r="AN317" s="1114">
        <f t="shared" si="296"/>
        <v>98</v>
      </c>
      <c r="AO317" s="2272" t="s">
        <v>853</v>
      </c>
    </row>
    <row r="318" spans="1:53">
      <c r="A318" s="60"/>
      <c r="B318" s="1468"/>
      <c r="C318" s="9"/>
      <c r="D318" s="242" t="s">
        <v>554</v>
      </c>
      <c r="E318" s="241">
        <v>212.5</v>
      </c>
      <c r="F318" s="1372">
        <v>212.5</v>
      </c>
      <c r="G318" s="1421" t="s">
        <v>162</v>
      </c>
      <c r="H318" s="241">
        <v>9.2999999999999992E-3</v>
      </c>
      <c r="I318" s="1372">
        <v>9.2999999999999992E-3</v>
      </c>
      <c r="J318" s="242" t="s">
        <v>89</v>
      </c>
      <c r="K318" s="241">
        <v>3</v>
      </c>
      <c r="L318" s="1417">
        <v>3</v>
      </c>
      <c r="M318" s="93"/>
      <c r="N318" s="1105" t="s">
        <v>67</v>
      </c>
      <c r="O318" s="1066"/>
      <c r="P318" s="1059"/>
      <c r="Q318" s="1066"/>
      <c r="R318" s="1162"/>
      <c r="S318" s="1066"/>
      <c r="T318" s="1267"/>
      <c r="U318" s="1066">
        <f t="shared" si="310"/>
        <v>0</v>
      </c>
      <c r="V318" s="1253">
        <f t="shared" si="311"/>
        <v>0</v>
      </c>
      <c r="W318" s="1066">
        <f t="shared" si="312"/>
        <v>0</v>
      </c>
      <c r="X318" s="1162">
        <f t="shared" si="313"/>
        <v>0</v>
      </c>
      <c r="Z318" s="1124"/>
      <c r="AA318" s="895"/>
      <c r="AB318" s="1594"/>
      <c r="AC318" s="1090"/>
      <c r="AD318" s="1252"/>
      <c r="AE318" s="1090"/>
      <c r="AF318" s="1270"/>
      <c r="AG318" s="1090">
        <f t="shared" ref="AG318:AJ323" si="318">AA318+AC318</f>
        <v>0</v>
      </c>
      <c r="AH318" s="1253">
        <f t="shared" si="318"/>
        <v>0</v>
      </c>
      <c r="AI318" s="1090">
        <f t="shared" si="318"/>
        <v>0</v>
      </c>
      <c r="AJ318" s="1162">
        <f t="shared" si="318"/>
        <v>0</v>
      </c>
      <c r="AL318" s="1105" t="s">
        <v>50</v>
      </c>
      <c r="AM318" s="1106">
        <f t="shared" si="295"/>
        <v>17</v>
      </c>
      <c r="AN318" s="1114">
        <f t="shared" si="296"/>
        <v>17</v>
      </c>
      <c r="AO318" s="1124" t="s">
        <v>130</v>
      </c>
      <c r="AP318" s="1326">
        <f t="shared" ref="AP318:AQ324" si="319">AA318+AC318+AE318</f>
        <v>0</v>
      </c>
      <c r="AQ318" s="1341">
        <f t="shared" si="319"/>
        <v>0</v>
      </c>
    </row>
    <row r="319" spans="1:53" ht="15" customHeight="1">
      <c r="A319" s="60"/>
      <c r="B319" s="1468"/>
      <c r="C319" s="9"/>
      <c r="D319" s="60"/>
      <c r="E319" s="9"/>
      <c r="F319" s="70"/>
      <c r="G319" s="242" t="s">
        <v>566</v>
      </c>
      <c r="H319" s="1345"/>
      <c r="I319" s="1506"/>
      <c r="J319" s="60"/>
      <c r="K319" s="9"/>
      <c r="L319" s="70"/>
      <c r="M319" s="1298"/>
      <c r="N319" s="1105" t="s">
        <v>82</v>
      </c>
      <c r="O319" s="1066">
        <f>E293+H301</f>
        <v>5.6999999999999993</v>
      </c>
      <c r="P319" s="1271">
        <f>F293+I301</f>
        <v>5.6999999999999993</v>
      </c>
      <c r="Q319" s="1066">
        <f>E315+H314+H321+K311</f>
        <v>20.3</v>
      </c>
      <c r="R319" s="1253">
        <f>I321+I314+L311+F315</f>
        <v>20.3</v>
      </c>
      <c r="S319" s="1066"/>
      <c r="T319" s="1272"/>
      <c r="U319" s="1066">
        <f t="shared" si="310"/>
        <v>26</v>
      </c>
      <c r="V319" s="1253">
        <f t="shared" si="311"/>
        <v>26</v>
      </c>
      <c r="W319" s="1066">
        <f t="shared" si="312"/>
        <v>20.3</v>
      </c>
      <c r="X319" s="1162">
        <f t="shared" si="313"/>
        <v>20.3</v>
      </c>
      <c r="Z319" s="1124" t="s">
        <v>128</v>
      </c>
      <c r="AA319" s="895"/>
      <c r="AB319" s="1594"/>
      <c r="AC319" s="1090">
        <f>K315</f>
        <v>69.42</v>
      </c>
      <c r="AD319" s="1252">
        <f>L315</f>
        <v>48.6</v>
      </c>
      <c r="AE319" s="1090"/>
      <c r="AF319" s="1270"/>
      <c r="AG319" s="1090">
        <f t="shared" si="318"/>
        <v>69.42</v>
      </c>
      <c r="AH319" s="1253">
        <f t="shared" si="318"/>
        <v>48.6</v>
      </c>
      <c r="AI319" s="1090">
        <f t="shared" si="318"/>
        <v>69.42</v>
      </c>
      <c r="AJ319" s="1162">
        <f t="shared" si="318"/>
        <v>48.6</v>
      </c>
      <c r="AL319" s="1105" t="s">
        <v>140</v>
      </c>
      <c r="AM319" s="1106">
        <f t="shared" si="295"/>
        <v>0</v>
      </c>
      <c r="AN319" s="1114">
        <f t="shared" si="296"/>
        <v>0</v>
      </c>
      <c r="AO319" s="1124" t="s">
        <v>128</v>
      </c>
      <c r="AP319" s="1326">
        <f t="shared" si="319"/>
        <v>69.42</v>
      </c>
      <c r="AQ319" s="1341">
        <f t="shared" si="319"/>
        <v>48.6</v>
      </c>
    </row>
    <row r="320" spans="1:53">
      <c r="A320" s="60"/>
      <c r="B320" s="1468"/>
      <c r="C320" s="9"/>
      <c r="D320" s="60"/>
      <c r="E320" s="9"/>
      <c r="F320" s="70"/>
      <c r="G320" s="242" t="s">
        <v>80</v>
      </c>
      <c r="H320" s="241">
        <v>45</v>
      </c>
      <c r="I320" s="1380">
        <v>45</v>
      </c>
      <c r="J320" s="60"/>
      <c r="K320" s="9"/>
      <c r="L320" s="70"/>
      <c r="M320" s="93"/>
      <c r="N320" s="1105" t="s">
        <v>89</v>
      </c>
      <c r="O320" s="1066"/>
      <c r="P320" s="1059"/>
      <c r="Q320" s="1606">
        <f>K318</f>
        <v>3</v>
      </c>
      <c r="R320" s="1253">
        <f>L318</f>
        <v>3</v>
      </c>
      <c r="S320" s="1066">
        <f>H328+H329</f>
        <v>3.2</v>
      </c>
      <c r="T320" s="1267">
        <f>I328+I329</f>
        <v>3.2</v>
      </c>
      <c r="U320" s="1066">
        <f t="shared" si="310"/>
        <v>3</v>
      </c>
      <c r="V320" s="1253">
        <f t="shared" si="311"/>
        <v>3</v>
      </c>
      <c r="W320" s="1066">
        <f t="shared" si="312"/>
        <v>6.2</v>
      </c>
      <c r="X320" s="1162">
        <f t="shared" si="313"/>
        <v>6.2</v>
      </c>
      <c r="Z320" s="1124" t="s">
        <v>126</v>
      </c>
      <c r="AA320" s="895"/>
      <c r="AB320" s="1598"/>
      <c r="AC320" s="1090"/>
      <c r="AD320" s="1252"/>
      <c r="AE320" s="1090"/>
      <c r="AF320" s="1270"/>
      <c r="AG320" s="1090">
        <f t="shared" si="318"/>
        <v>0</v>
      </c>
      <c r="AH320" s="1253">
        <f t="shared" si="318"/>
        <v>0</v>
      </c>
      <c r="AI320" s="1090">
        <f t="shared" si="318"/>
        <v>0</v>
      </c>
      <c r="AJ320" s="1162">
        <f t="shared" si="318"/>
        <v>0</v>
      </c>
      <c r="AL320" s="1105" t="s">
        <v>52</v>
      </c>
      <c r="AM320" s="1106">
        <f t="shared" si="295"/>
        <v>0</v>
      </c>
      <c r="AN320" s="1114">
        <f t="shared" si="296"/>
        <v>0</v>
      </c>
      <c r="AO320" s="1124" t="s">
        <v>126</v>
      </c>
      <c r="AP320" s="1326">
        <f t="shared" si="319"/>
        <v>0</v>
      </c>
      <c r="AQ320" s="1341">
        <f t="shared" si="319"/>
        <v>0</v>
      </c>
    </row>
    <row r="321" spans="1:46">
      <c r="A321" s="60"/>
      <c r="B321" s="1468"/>
      <c r="C321" s="9"/>
      <c r="D321" s="60"/>
      <c r="E321" s="9"/>
      <c r="F321" s="70"/>
      <c r="G321" s="242" t="s">
        <v>268</v>
      </c>
      <c r="H321" s="241">
        <v>3.6</v>
      </c>
      <c r="I321" s="990">
        <v>3.6</v>
      </c>
      <c r="J321" s="60"/>
      <c r="K321" s="9"/>
      <c r="L321" s="70"/>
      <c r="M321" s="93"/>
      <c r="N321" s="644" t="s">
        <v>144</v>
      </c>
      <c r="O321" s="1780">
        <f>P321/1000/0.04</f>
        <v>2.2749999999999999</v>
      </c>
      <c r="P321" s="1271">
        <f>F291</f>
        <v>91</v>
      </c>
      <c r="Q321" s="1066"/>
      <c r="R321" s="1253"/>
      <c r="S321" s="1780">
        <f>T321/1000/0.04</f>
        <v>0.17499999999999999</v>
      </c>
      <c r="T321" s="1272">
        <f>I326</f>
        <v>7</v>
      </c>
      <c r="U321" s="1066">
        <f t="shared" si="310"/>
        <v>2.2749999999999999</v>
      </c>
      <c r="V321" s="1253">
        <f t="shared" si="311"/>
        <v>91</v>
      </c>
      <c r="W321" s="1066">
        <f t="shared" si="312"/>
        <v>0.17499999999999999</v>
      </c>
      <c r="X321" s="1162">
        <f t="shared" si="313"/>
        <v>7</v>
      </c>
      <c r="Z321" s="1124" t="s">
        <v>412</v>
      </c>
      <c r="AA321" s="895"/>
      <c r="AB321" s="1599"/>
      <c r="AC321" s="1090"/>
      <c r="AD321" s="1252"/>
      <c r="AE321" s="1090"/>
      <c r="AF321" s="1270"/>
      <c r="AG321" s="1090">
        <f t="shared" si="318"/>
        <v>0</v>
      </c>
      <c r="AH321" s="1253">
        <f t="shared" si="318"/>
        <v>0</v>
      </c>
      <c r="AI321" s="1090">
        <f t="shared" si="318"/>
        <v>0</v>
      </c>
      <c r="AJ321" s="1162">
        <f t="shared" si="318"/>
        <v>0</v>
      </c>
      <c r="AL321" s="1105" t="s">
        <v>138</v>
      </c>
      <c r="AM321" s="1106">
        <f t="shared" si="295"/>
        <v>0</v>
      </c>
      <c r="AN321" s="1114">
        <f t="shared" si="296"/>
        <v>0</v>
      </c>
      <c r="AO321" s="1124" t="s">
        <v>412</v>
      </c>
      <c r="AP321" s="1326">
        <f t="shared" si="319"/>
        <v>0</v>
      </c>
      <c r="AQ321" s="1341">
        <f t="shared" si="319"/>
        <v>0</v>
      </c>
    </row>
    <row r="322" spans="1:46" ht="15" thickBot="1">
      <c r="A322" s="60"/>
      <c r="B322" s="1468"/>
      <c r="C322" s="9"/>
      <c r="D322" s="60"/>
      <c r="E322" s="9"/>
      <c r="F322" s="70"/>
      <c r="G322" s="1808" t="s">
        <v>468</v>
      </c>
      <c r="H322" s="1406">
        <v>3.6</v>
      </c>
      <c r="I322" s="996">
        <v>3.6</v>
      </c>
      <c r="J322" s="60"/>
      <c r="K322" s="9"/>
      <c r="L322" s="70"/>
      <c r="M322" s="93"/>
      <c r="N322" s="1105" t="s">
        <v>50</v>
      </c>
      <c r="O322" s="1066">
        <f>K293</f>
        <v>7</v>
      </c>
      <c r="P322" s="1273">
        <f>L293</f>
        <v>7</v>
      </c>
      <c r="Q322" s="1066">
        <f>K317</f>
        <v>3</v>
      </c>
      <c r="R322" s="1276">
        <f>L317</f>
        <v>3</v>
      </c>
      <c r="S322" s="1066">
        <f>K328</f>
        <v>7</v>
      </c>
      <c r="T322" s="1272">
        <f>L328</f>
        <v>7</v>
      </c>
      <c r="U322" s="1066">
        <f t="shared" si="310"/>
        <v>10</v>
      </c>
      <c r="V322" s="1253">
        <f t="shared" si="311"/>
        <v>10</v>
      </c>
      <c r="W322" s="1066">
        <f t="shared" si="312"/>
        <v>10</v>
      </c>
      <c r="X322" s="1162">
        <f t="shared" si="313"/>
        <v>10</v>
      </c>
      <c r="Z322" s="1123"/>
      <c r="AA322" s="895"/>
      <c r="AB322" s="1596"/>
      <c r="AC322" s="1908"/>
      <c r="AD322" s="1252"/>
      <c r="AE322" s="1090"/>
      <c r="AF322" s="1270"/>
      <c r="AG322" s="1090">
        <f t="shared" si="318"/>
        <v>0</v>
      </c>
      <c r="AH322" s="1253">
        <f t="shared" si="318"/>
        <v>0</v>
      </c>
      <c r="AI322" s="1090">
        <f t="shared" si="318"/>
        <v>0</v>
      </c>
      <c r="AJ322" s="1162">
        <f t="shared" si="318"/>
        <v>0</v>
      </c>
      <c r="AL322" s="1105" t="s">
        <v>137</v>
      </c>
      <c r="AM322" s="1106">
        <f t="shared" si="295"/>
        <v>5</v>
      </c>
      <c r="AN322" s="1114">
        <f t="shared" si="296"/>
        <v>5</v>
      </c>
      <c r="AO322" s="1123" t="s">
        <v>96</v>
      </c>
      <c r="AP322" s="1326">
        <f t="shared" si="319"/>
        <v>0</v>
      </c>
      <c r="AQ322" s="1341">
        <f t="shared" si="319"/>
        <v>0</v>
      </c>
    </row>
    <row r="323" spans="1:46" ht="15" thickBot="1">
      <c r="A323" s="1299" t="s">
        <v>378</v>
      </c>
      <c r="B323" s="1471"/>
      <c r="C323" s="31">
        <f>SUM(C305:C313)</f>
        <v>930</v>
      </c>
      <c r="D323" s="56"/>
      <c r="E323" s="31"/>
      <c r="F323" s="72"/>
      <c r="G323" s="252" t="s">
        <v>54</v>
      </c>
      <c r="H323" s="1478">
        <v>0.27</v>
      </c>
      <c r="I323" s="1568">
        <v>0.27</v>
      </c>
      <c r="J323" s="56"/>
      <c r="K323" s="31"/>
      <c r="L323" s="72"/>
      <c r="M323" s="93"/>
      <c r="N323" s="1105" t="s">
        <v>140</v>
      </c>
      <c r="O323" s="1066"/>
      <c r="P323" s="1059"/>
      <c r="Q323" s="1066"/>
      <c r="R323" s="1162"/>
      <c r="S323" s="1066"/>
      <c r="T323" s="1267"/>
      <c r="U323" s="1066">
        <f t="shared" si="310"/>
        <v>0</v>
      </c>
      <c r="V323" s="1253">
        <f t="shared" si="311"/>
        <v>0</v>
      </c>
      <c r="W323" s="1066">
        <f t="shared" si="312"/>
        <v>0</v>
      </c>
      <c r="X323" s="1162">
        <f t="shared" si="313"/>
        <v>0</v>
      </c>
      <c r="Z323" s="2307" t="s">
        <v>855</v>
      </c>
      <c r="AA323" s="2312">
        <f t="shared" ref="AA323:AF323" si="320">SUM(AA318:AA322)</f>
        <v>0</v>
      </c>
      <c r="AB323" s="2313">
        <f t="shared" si="320"/>
        <v>0</v>
      </c>
      <c r="AC323" s="2314">
        <f t="shared" si="320"/>
        <v>69.42</v>
      </c>
      <c r="AD323" s="2313">
        <f t="shared" si="320"/>
        <v>48.6</v>
      </c>
      <c r="AE323" s="2314">
        <f t="shared" si="320"/>
        <v>0</v>
      </c>
      <c r="AF323" s="2313">
        <f t="shared" si="320"/>
        <v>0</v>
      </c>
      <c r="AG323" s="2315">
        <f t="shared" si="318"/>
        <v>69.42</v>
      </c>
      <c r="AH323" s="2316">
        <f t="shared" si="318"/>
        <v>48.6</v>
      </c>
      <c r="AI323" s="2315">
        <f t="shared" si="318"/>
        <v>69.42</v>
      </c>
      <c r="AJ323" s="2317">
        <f t="shared" si="318"/>
        <v>48.6</v>
      </c>
      <c r="AL323" s="1105" t="s">
        <v>77</v>
      </c>
      <c r="AM323" s="1106">
        <f t="shared" si="295"/>
        <v>0</v>
      </c>
      <c r="AN323" s="1114">
        <f t="shared" si="296"/>
        <v>0</v>
      </c>
      <c r="AO323" s="2307" t="s">
        <v>855</v>
      </c>
      <c r="AP323" s="2270">
        <f t="shared" si="319"/>
        <v>69.42</v>
      </c>
      <c r="AQ323" s="1341">
        <f t="shared" si="319"/>
        <v>48.6</v>
      </c>
    </row>
    <row r="324" spans="1:46" ht="15" thickBot="1">
      <c r="A324" s="361"/>
      <c r="B324" s="169" t="s">
        <v>238</v>
      </c>
      <c r="C324" s="569"/>
      <c r="D324" s="1984" t="s">
        <v>748</v>
      </c>
      <c r="E324" s="39"/>
      <c r="F324" s="39"/>
      <c r="G324" s="1097"/>
      <c r="H324" s="39"/>
      <c r="I324" s="39"/>
      <c r="J324" s="574" t="s">
        <v>507</v>
      </c>
      <c r="K324" s="1393"/>
      <c r="L324" s="1394"/>
      <c r="M324" s="93"/>
      <c r="N324" s="1105" t="s">
        <v>422</v>
      </c>
      <c r="O324" s="1066"/>
      <c r="P324" s="1059"/>
      <c r="Q324" s="1066"/>
      <c r="R324" s="1162"/>
      <c r="S324" s="1066"/>
      <c r="T324" s="1267"/>
      <c r="U324" s="1066">
        <f t="shared" si="310"/>
        <v>0</v>
      </c>
      <c r="V324" s="1253">
        <f t="shared" si="311"/>
        <v>0</v>
      </c>
      <c r="W324" s="1066">
        <f t="shared" si="312"/>
        <v>0</v>
      </c>
      <c r="X324" s="1162">
        <f t="shared" si="313"/>
        <v>0</v>
      </c>
      <c r="Z324" s="2302" t="s">
        <v>856</v>
      </c>
      <c r="AA324" s="2303">
        <f t="shared" ref="AA324:AF324" si="321">AA316+AA323</f>
        <v>233.70000000000002</v>
      </c>
      <c r="AB324" s="2324">
        <f t="shared" si="321"/>
        <v>170.91000000000003</v>
      </c>
      <c r="AC324" s="2338">
        <f t="shared" si="321"/>
        <v>207.96000000000004</v>
      </c>
      <c r="AD324" s="2337">
        <f t="shared" si="321"/>
        <v>160.62</v>
      </c>
      <c r="AE324" s="2303">
        <f t="shared" si="321"/>
        <v>148.86000000000001</v>
      </c>
      <c r="AF324" s="2323">
        <f t="shared" si="321"/>
        <v>119.08799999999999</v>
      </c>
      <c r="AG324" s="2344">
        <f>AA324+AC324</f>
        <v>441.66000000000008</v>
      </c>
      <c r="AH324" s="2305">
        <f>AB324+AD324</f>
        <v>331.53000000000003</v>
      </c>
      <c r="AI324" s="2304">
        <f t="shared" ref="AI324" si="322">AC324+AE324</f>
        <v>356.82000000000005</v>
      </c>
      <c r="AJ324" s="2306">
        <f t="shared" ref="AJ324" si="323">AD324+AF324</f>
        <v>279.70799999999997</v>
      </c>
      <c r="AL324" s="1105" t="s">
        <v>54</v>
      </c>
      <c r="AM324" s="1106">
        <f t="shared" si="295"/>
        <v>3.12</v>
      </c>
      <c r="AN324" s="1114">
        <f t="shared" si="296"/>
        <v>3.12</v>
      </c>
      <c r="AO324" s="1126" t="s">
        <v>135</v>
      </c>
      <c r="AP324" s="2343">
        <f t="shared" si="319"/>
        <v>590.5200000000001</v>
      </c>
      <c r="AQ324" s="2342">
        <f t="shared" si="319"/>
        <v>450.61800000000005</v>
      </c>
    </row>
    <row r="325" spans="1:46" ht="15" thickBot="1">
      <c r="A325" s="238" t="s">
        <v>506</v>
      </c>
      <c r="B325" s="255" t="s">
        <v>507</v>
      </c>
      <c r="C325" s="378">
        <v>200</v>
      </c>
      <c r="D325" s="1386" t="s">
        <v>100</v>
      </c>
      <c r="E325" s="1367" t="s">
        <v>101</v>
      </c>
      <c r="F325" s="1470" t="s">
        <v>102</v>
      </c>
      <c r="G325" s="1366" t="s">
        <v>100</v>
      </c>
      <c r="H325" s="1367" t="s">
        <v>101</v>
      </c>
      <c r="I325" s="1368" t="s">
        <v>102</v>
      </c>
      <c r="J325" s="1359" t="s">
        <v>509</v>
      </c>
      <c r="K325" s="1397"/>
      <c r="L325" s="1398"/>
      <c r="M325" s="93"/>
      <c r="N325" s="1105" t="s">
        <v>138</v>
      </c>
      <c r="O325" s="1066"/>
      <c r="P325" s="1059"/>
      <c r="Q325" s="1066"/>
      <c r="R325" s="1162"/>
      <c r="S325" s="1066"/>
      <c r="T325" s="1267"/>
      <c r="U325" s="1066">
        <f t="shared" si="310"/>
        <v>0</v>
      </c>
      <c r="V325" s="1253">
        <f t="shared" si="311"/>
        <v>0</v>
      </c>
      <c r="W325" s="1066">
        <f t="shared" si="312"/>
        <v>0</v>
      </c>
      <c r="X325" s="1162">
        <f t="shared" si="313"/>
        <v>0</v>
      </c>
      <c r="Z325" s="1156" t="s">
        <v>393</v>
      </c>
      <c r="AA325" s="1157"/>
      <c r="AB325" s="1158"/>
      <c r="AC325" s="895"/>
      <c r="AD325" s="1159"/>
      <c r="AE325" s="895"/>
      <c r="AF325" s="1160"/>
      <c r="AG325" s="1090"/>
      <c r="AH325" s="1161"/>
      <c r="AI325" s="1090"/>
      <c r="AJ325" s="1162"/>
      <c r="AL325" s="1105" t="s">
        <v>116</v>
      </c>
      <c r="AM325" s="1106">
        <f t="shared" si="295"/>
        <v>0</v>
      </c>
      <c r="AN325" s="1114">
        <f t="shared" si="296"/>
        <v>0</v>
      </c>
      <c r="AO325" s="1128" t="s">
        <v>393</v>
      </c>
      <c r="AP325" s="1106"/>
      <c r="AQ325" s="70"/>
    </row>
    <row r="326" spans="1:46" ht="15" thickBot="1">
      <c r="A326" s="297"/>
      <c r="B326" s="334" t="s">
        <v>508</v>
      </c>
      <c r="C326" s="279"/>
      <c r="D326" s="987" t="s">
        <v>68</v>
      </c>
      <c r="E326" s="988">
        <v>80</v>
      </c>
      <c r="F326" s="1518">
        <v>64</v>
      </c>
      <c r="G326" s="1364" t="s">
        <v>752</v>
      </c>
      <c r="H326" s="988" t="s">
        <v>753</v>
      </c>
      <c r="I326" s="1448">
        <v>7</v>
      </c>
      <c r="J326" s="363" t="s">
        <v>100</v>
      </c>
      <c r="K326" s="1355" t="s">
        <v>101</v>
      </c>
      <c r="L326" s="1396" t="s">
        <v>102</v>
      </c>
      <c r="M326" s="93"/>
      <c r="N326" s="1105" t="s">
        <v>137</v>
      </c>
      <c r="O326" s="1066">
        <f>K292</f>
        <v>5</v>
      </c>
      <c r="P326" s="1059">
        <f>L292</f>
        <v>5</v>
      </c>
      <c r="Q326" s="1066"/>
      <c r="R326" s="1162"/>
      <c r="S326" s="1066"/>
      <c r="T326" s="1267"/>
      <c r="U326" s="1066">
        <f t="shared" si="310"/>
        <v>5</v>
      </c>
      <c r="V326" s="1253">
        <f t="shared" si="311"/>
        <v>5</v>
      </c>
      <c r="W326" s="1066">
        <f t="shared" si="312"/>
        <v>0</v>
      </c>
      <c r="X326" s="1162">
        <f t="shared" si="313"/>
        <v>0</v>
      </c>
      <c r="Z326" s="1816" t="s">
        <v>519</v>
      </c>
      <c r="AA326" s="2301"/>
      <c r="AB326" s="2290"/>
      <c r="AC326" s="895"/>
      <c r="AD326" s="1131"/>
      <c r="AE326" s="895"/>
      <c r="AF326" s="2291"/>
      <c r="AG326" s="1090">
        <f t="shared" ref="AG326" si="324">AA326+AC326</f>
        <v>0</v>
      </c>
      <c r="AH326" s="1168">
        <f t="shared" ref="AH326" si="325">AB326+AD326</f>
        <v>0</v>
      </c>
      <c r="AI326" s="1090">
        <f t="shared" ref="AI326" si="326">AC326+AE326</f>
        <v>0</v>
      </c>
      <c r="AJ326" s="1169">
        <f t="shared" ref="AJ326" si="327">AD326+AF326</f>
        <v>0</v>
      </c>
      <c r="AL326" s="1075" t="s">
        <v>166</v>
      </c>
      <c r="AM326" s="1106">
        <f t="shared" si="295"/>
        <v>0.22870000000000001</v>
      </c>
      <c r="AN326" s="1114">
        <f t="shared" si="296"/>
        <v>0.22870000000000001</v>
      </c>
      <c r="AO326" s="1816" t="s">
        <v>519</v>
      </c>
      <c r="AP326" s="1130">
        <f t="shared" ref="AP326:AP342" si="328">AA326+AC326+AE326</f>
        <v>0</v>
      </c>
      <c r="AQ326" s="1131">
        <f t="shared" ref="AQ326:AQ342" si="329">AB326+AD326+AF326</f>
        <v>0</v>
      </c>
    </row>
    <row r="327" spans="1:46">
      <c r="A327" s="238" t="s">
        <v>751</v>
      </c>
      <c r="B327" s="2465" t="s">
        <v>748</v>
      </c>
      <c r="C327" s="378">
        <v>120</v>
      </c>
      <c r="D327" s="2723" t="s">
        <v>1009</v>
      </c>
      <c r="E327" s="9"/>
      <c r="F327" s="9"/>
      <c r="G327" s="2746" t="s">
        <v>604</v>
      </c>
      <c r="H327" s="1388">
        <v>9.6</v>
      </c>
      <c r="I327" s="1516">
        <v>9.6</v>
      </c>
      <c r="J327" s="987" t="s">
        <v>510</v>
      </c>
      <c r="K327" s="988">
        <v>15</v>
      </c>
      <c r="L327" s="989">
        <v>15</v>
      </c>
      <c r="M327" s="93"/>
      <c r="N327" s="1105" t="s">
        <v>77</v>
      </c>
      <c r="O327" s="1066"/>
      <c r="P327" s="1059"/>
      <c r="Q327" s="1066"/>
      <c r="R327" s="1162"/>
      <c r="S327" s="1066"/>
      <c r="T327" s="1267"/>
      <c r="U327" s="1066">
        <f t="shared" si="310"/>
        <v>0</v>
      </c>
      <c r="V327" s="1253">
        <f t="shared" si="311"/>
        <v>0</v>
      </c>
      <c r="W327" s="1066">
        <f t="shared" si="312"/>
        <v>0</v>
      </c>
      <c r="X327" s="1162">
        <f t="shared" si="313"/>
        <v>0</v>
      </c>
      <c r="Z327" s="1163" t="s">
        <v>394</v>
      </c>
      <c r="AA327" s="1164">
        <f>K298</f>
        <v>113.5</v>
      </c>
      <c r="AB327" s="1165">
        <f>C299</f>
        <v>100</v>
      </c>
      <c r="AC327" s="895"/>
      <c r="AD327" s="1166"/>
      <c r="AE327" s="1090"/>
      <c r="AF327" s="1167"/>
      <c r="AG327" s="1090">
        <f t="shared" ref="AG327:AJ329" si="330">AA327+AC327</f>
        <v>113.5</v>
      </c>
      <c r="AH327" s="1168">
        <f t="shared" si="330"/>
        <v>100</v>
      </c>
      <c r="AI327" s="1090">
        <f t="shared" si="330"/>
        <v>0</v>
      </c>
      <c r="AJ327" s="1169">
        <f t="shared" si="330"/>
        <v>0</v>
      </c>
      <c r="AL327" s="1076" t="s">
        <v>162</v>
      </c>
      <c r="AM327" s="1106">
        <f t="shared" si="295"/>
        <v>2.8699999999999996E-2</v>
      </c>
      <c r="AN327" s="1114">
        <f t="shared" si="296"/>
        <v>2.8699999999999996E-2</v>
      </c>
      <c r="AO327" s="1129" t="s">
        <v>394</v>
      </c>
      <c r="AP327" s="1130">
        <f t="shared" si="328"/>
        <v>113.5</v>
      </c>
      <c r="AQ327" s="1131">
        <f t="shared" si="329"/>
        <v>100</v>
      </c>
    </row>
    <row r="328" spans="1:46">
      <c r="A328" s="240" t="s">
        <v>9</v>
      </c>
      <c r="B328" s="247" t="s">
        <v>10</v>
      </c>
      <c r="C328" s="256">
        <v>30</v>
      </c>
      <c r="D328" s="1421" t="s">
        <v>45</v>
      </c>
      <c r="E328" s="1375">
        <v>41</v>
      </c>
      <c r="F328" s="1442">
        <v>30.512</v>
      </c>
      <c r="G328" s="233" t="s">
        <v>89</v>
      </c>
      <c r="H328" s="241">
        <v>1.6</v>
      </c>
      <c r="I328" s="990">
        <v>1.6</v>
      </c>
      <c r="J328" s="242" t="s">
        <v>50</v>
      </c>
      <c r="K328" s="241">
        <v>7</v>
      </c>
      <c r="L328" s="990">
        <v>7</v>
      </c>
      <c r="M328" s="93"/>
      <c r="N328" s="453" t="s">
        <v>423</v>
      </c>
      <c r="O328" s="1066">
        <f>E294+H302</f>
        <v>0.88</v>
      </c>
      <c r="P328" s="1059">
        <f>F294+I302</f>
        <v>0.88</v>
      </c>
      <c r="Q328" s="1606">
        <f>E316+H317+H323+K309</f>
        <v>1.84</v>
      </c>
      <c r="R328" s="1253">
        <f>F316+I323+L309+I317</f>
        <v>1.84</v>
      </c>
      <c r="S328" s="1066">
        <f>H330</f>
        <v>0.4</v>
      </c>
      <c r="T328" s="1267">
        <f>I330</f>
        <v>0.4</v>
      </c>
      <c r="U328" s="1066">
        <f t="shared" si="310"/>
        <v>2.72</v>
      </c>
      <c r="V328" s="1253">
        <f t="shared" si="311"/>
        <v>2.72</v>
      </c>
      <c r="W328" s="1066">
        <f t="shared" si="312"/>
        <v>2.2400000000000002</v>
      </c>
      <c r="X328" s="1162">
        <f t="shared" si="313"/>
        <v>2.2400000000000002</v>
      </c>
      <c r="Z328" s="1170" t="s">
        <v>395</v>
      </c>
      <c r="AA328" s="1171"/>
      <c r="AB328" s="1172"/>
      <c r="AC328" s="895"/>
      <c r="AD328" s="1173"/>
      <c r="AE328" s="1174"/>
      <c r="AF328" s="1175"/>
      <c r="AG328" s="1090">
        <f t="shared" si="330"/>
        <v>0</v>
      </c>
      <c r="AH328" s="1168">
        <f t="shared" si="330"/>
        <v>0</v>
      </c>
      <c r="AI328" s="1090">
        <f t="shared" si="330"/>
        <v>0</v>
      </c>
      <c r="AJ328" s="1169">
        <f t="shared" si="330"/>
        <v>0</v>
      </c>
      <c r="AL328" s="1077" t="s">
        <v>387</v>
      </c>
      <c r="AM328" s="1106">
        <f t="shared" si="295"/>
        <v>0</v>
      </c>
      <c r="AN328" s="1114">
        <f t="shared" si="296"/>
        <v>0</v>
      </c>
      <c r="AO328" s="1132" t="s">
        <v>395</v>
      </c>
      <c r="AP328" s="1106">
        <f t="shared" si="328"/>
        <v>0</v>
      </c>
      <c r="AQ328" s="1131">
        <f t="shared" si="329"/>
        <v>0</v>
      </c>
    </row>
    <row r="329" spans="1:46">
      <c r="A329" s="60"/>
      <c r="B329" s="1468"/>
      <c r="C329" s="9"/>
      <c r="D329" s="2723" t="s">
        <v>1010</v>
      </c>
      <c r="E329" s="9"/>
      <c r="F329" s="9"/>
      <c r="G329" s="233" t="s">
        <v>750</v>
      </c>
      <c r="H329" s="241">
        <v>1.6</v>
      </c>
      <c r="I329" s="1380">
        <v>1.6</v>
      </c>
      <c r="J329" s="242" t="s">
        <v>273</v>
      </c>
      <c r="K329" s="241">
        <v>0.2</v>
      </c>
      <c r="L329" s="1380">
        <v>0.2</v>
      </c>
      <c r="M329" s="93"/>
      <c r="N329" s="1105" t="s">
        <v>424</v>
      </c>
      <c r="O329" s="1066"/>
      <c r="P329" s="1059"/>
      <c r="Q329" s="1066"/>
      <c r="R329" s="1162"/>
      <c r="S329" s="1066"/>
      <c r="T329" s="1267"/>
      <c r="U329" s="1066">
        <f t="shared" si="310"/>
        <v>0</v>
      </c>
      <c r="V329" s="1253">
        <f t="shared" si="311"/>
        <v>0</v>
      </c>
      <c r="W329" s="1066">
        <f t="shared" si="312"/>
        <v>0</v>
      </c>
      <c r="X329" s="1162">
        <f t="shared" si="313"/>
        <v>0</v>
      </c>
      <c r="Z329" s="1176" t="s">
        <v>396</v>
      </c>
      <c r="AA329" s="1171"/>
      <c r="AB329" s="1172"/>
      <c r="AC329" s="895"/>
      <c r="AD329" s="1173"/>
      <c r="AE329" s="1090"/>
      <c r="AF329" s="1175"/>
      <c r="AG329" s="1090">
        <f t="shared" si="330"/>
        <v>0</v>
      </c>
      <c r="AH329" s="1168">
        <f t="shared" si="330"/>
        <v>0</v>
      </c>
      <c r="AI329" s="1090">
        <f t="shared" si="330"/>
        <v>0</v>
      </c>
      <c r="AJ329" s="1169">
        <f t="shared" si="330"/>
        <v>0</v>
      </c>
      <c r="AL329" s="1078" t="s">
        <v>136</v>
      </c>
      <c r="AM329" s="1115">
        <f t="shared" si="295"/>
        <v>0.2</v>
      </c>
      <c r="AN329" s="1116">
        <f t="shared" si="296"/>
        <v>0.2</v>
      </c>
      <c r="AO329" s="1133" t="s">
        <v>396</v>
      </c>
      <c r="AP329" s="1106">
        <f t="shared" si="328"/>
        <v>0</v>
      </c>
      <c r="AQ329" s="1131">
        <f t="shared" si="329"/>
        <v>0</v>
      </c>
    </row>
    <row r="330" spans="1:46" ht="15" thickBot="1">
      <c r="A330" s="60"/>
      <c r="B330" s="1468"/>
      <c r="C330" s="9"/>
      <c r="D330" s="1421" t="s">
        <v>749</v>
      </c>
      <c r="E330" s="241">
        <v>68.86</v>
      </c>
      <c r="F330" s="1442">
        <v>55.088000000000001</v>
      </c>
      <c r="G330" s="233" t="s">
        <v>565</v>
      </c>
      <c r="H330" s="241">
        <v>0.4</v>
      </c>
      <c r="I330" s="990">
        <v>0.4</v>
      </c>
      <c r="J330" s="1376" t="s">
        <v>81</v>
      </c>
      <c r="K330" s="992">
        <v>203</v>
      </c>
      <c r="L330" s="993">
        <v>203</v>
      </c>
      <c r="M330" s="93"/>
      <c r="N330" s="1075" t="s">
        <v>166</v>
      </c>
      <c r="O330" s="1070">
        <f t="shared" ref="O330:T330" si="331">O331+O332+O333+O334</f>
        <v>9.4000000000000004E-3</v>
      </c>
      <c r="P330" s="1277">
        <f t="shared" si="331"/>
        <v>9.4000000000000004E-3</v>
      </c>
      <c r="Q330" s="1070">
        <f t="shared" si="331"/>
        <v>1.9299999999999998E-2</v>
      </c>
      <c r="R330" s="1278">
        <f t="shared" si="331"/>
        <v>1.9299999999999998E-2</v>
      </c>
      <c r="S330" s="1080">
        <f t="shared" si="331"/>
        <v>0.2</v>
      </c>
      <c r="T330" s="1279">
        <f t="shared" si="331"/>
        <v>0.2</v>
      </c>
      <c r="U330" s="1613">
        <f t="shared" ref="U330:U335" si="332">O330+Q330</f>
        <v>2.8699999999999996E-2</v>
      </c>
      <c r="V330" s="1253">
        <f t="shared" si="311"/>
        <v>2.8699999999999996E-2</v>
      </c>
      <c r="W330" s="1066">
        <f t="shared" si="312"/>
        <v>0.21929999999999999</v>
      </c>
      <c r="X330" s="1162">
        <f t="shared" si="313"/>
        <v>0.21929999999999999</v>
      </c>
      <c r="Z330" s="1177" t="s">
        <v>397</v>
      </c>
      <c r="AA330" s="1178"/>
      <c r="AB330" s="1179"/>
      <c r="AC330" s="1088"/>
      <c r="AD330" s="1180"/>
      <c r="AE330" s="1091"/>
      <c r="AF330" s="1181"/>
      <c r="AG330" s="1091">
        <f>AA330+AC330</f>
        <v>0</v>
      </c>
      <c r="AH330" s="1182"/>
      <c r="AI330" s="1091">
        <f t="shared" ref="AI330:AI342" si="333">AC330+AE330</f>
        <v>0</v>
      </c>
      <c r="AJ330" s="1183"/>
      <c r="AL330" s="460" t="s">
        <v>98</v>
      </c>
      <c r="AM330" s="1117">
        <f>O335+Q335+S335</f>
        <v>21.6</v>
      </c>
      <c r="AN330" s="1118">
        <f>P335+R335+T335</f>
        <v>21.6</v>
      </c>
      <c r="AO330" s="1134" t="s">
        <v>397</v>
      </c>
      <c r="AP330" s="1115">
        <f t="shared" si="328"/>
        <v>0</v>
      </c>
      <c r="AQ330" s="1135">
        <f t="shared" si="329"/>
        <v>0</v>
      </c>
    </row>
    <row r="331" spans="1:46" ht="14.25" customHeight="1" thickBot="1">
      <c r="A331" s="1299" t="s">
        <v>379</v>
      </c>
      <c r="B331" s="1300"/>
      <c r="C331" s="72">
        <f>SUM(C325:C329)</f>
        <v>350</v>
      </c>
      <c r="D331" s="2747" t="s">
        <v>1011</v>
      </c>
      <c r="E331" s="31"/>
      <c r="F331" s="31"/>
      <c r="G331" s="2748"/>
      <c r="H331" s="1533"/>
      <c r="I331" s="1724"/>
      <c r="J331" s="230"/>
      <c r="K331" s="226"/>
      <c r="L331" s="1735"/>
      <c r="M331" s="93"/>
      <c r="N331" s="1076" t="s">
        <v>162</v>
      </c>
      <c r="O331" s="1071">
        <f>H303</f>
        <v>9.4000000000000004E-3</v>
      </c>
      <c r="P331" s="1280">
        <f>I303</f>
        <v>9.4000000000000004E-3</v>
      </c>
      <c r="Q331" s="1071">
        <f>E317+H318</f>
        <v>1.9299999999999998E-2</v>
      </c>
      <c r="R331" s="1281">
        <f>F317+I318</f>
        <v>1.9299999999999998E-2</v>
      </c>
      <c r="S331" s="1081"/>
      <c r="T331" s="1280"/>
      <c r="U331" s="1085">
        <f t="shared" si="332"/>
        <v>2.8699999999999996E-2</v>
      </c>
      <c r="V331" s="1281">
        <f t="shared" si="311"/>
        <v>2.8699999999999996E-2</v>
      </c>
      <c r="W331" s="1067">
        <f t="shared" si="312"/>
        <v>1.9299999999999998E-2</v>
      </c>
      <c r="X331" s="1281">
        <f t="shared" si="313"/>
        <v>1.9299999999999998E-2</v>
      </c>
      <c r="Z331" s="1184" t="s">
        <v>398</v>
      </c>
      <c r="AA331" s="1185">
        <f>SUM(AA327:AA330)</f>
        <v>113.5</v>
      </c>
      <c r="AB331" s="1186">
        <f>AB327+AB328+AB329+AB330</f>
        <v>100</v>
      </c>
      <c r="AC331" s="1187">
        <f>AC327+AC328+AC329+AC330</f>
        <v>0</v>
      </c>
      <c r="AD331" s="1188">
        <f>AD327+AD328+AD329+AD330</f>
        <v>0</v>
      </c>
      <c r="AE331" s="1189">
        <f>SUM(AE327:AE330)</f>
        <v>0</v>
      </c>
      <c r="AF331" s="1190">
        <f>SUM(AF327:AF330)</f>
        <v>0</v>
      </c>
      <c r="AG331" s="1189">
        <f>AA331+AC331</f>
        <v>113.5</v>
      </c>
      <c r="AH331" s="1191">
        <f>AB331+AD331</f>
        <v>100</v>
      </c>
      <c r="AI331" s="1189">
        <f t="shared" si="333"/>
        <v>0</v>
      </c>
      <c r="AJ331" s="1192">
        <f>AD331+AF331</f>
        <v>0</v>
      </c>
      <c r="AO331" s="1136" t="s">
        <v>398</v>
      </c>
      <c r="AP331" s="1137">
        <f t="shared" si="328"/>
        <v>113.5</v>
      </c>
      <c r="AQ331" s="1138">
        <f t="shared" si="329"/>
        <v>100</v>
      </c>
      <c r="AS331" s="9"/>
      <c r="AT331" s="9"/>
    </row>
    <row r="332" spans="1:46" ht="12.75" customHeight="1">
      <c r="M332" s="93"/>
      <c r="N332" s="1077" t="s">
        <v>387</v>
      </c>
      <c r="O332" s="1072"/>
      <c r="P332" s="1282"/>
      <c r="Q332" s="1072"/>
      <c r="R332" s="1283"/>
      <c r="S332" s="1082"/>
      <c r="T332" s="1282"/>
      <c r="U332" s="1085">
        <f t="shared" si="332"/>
        <v>0</v>
      </c>
      <c r="V332" s="1281">
        <f t="shared" si="311"/>
        <v>0</v>
      </c>
      <c r="W332" s="1067">
        <f t="shared" si="312"/>
        <v>0</v>
      </c>
      <c r="X332" s="1281">
        <f t="shared" si="313"/>
        <v>0</v>
      </c>
      <c r="Z332" s="1316" t="s">
        <v>407</v>
      </c>
      <c r="AA332" s="1207"/>
      <c r="AB332" s="1305"/>
      <c r="AC332" s="1209"/>
      <c r="AD332" s="1308"/>
      <c r="AE332" s="1207"/>
      <c r="AF332" s="1305"/>
      <c r="AG332" s="1089"/>
      <c r="AH332" s="1311"/>
      <c r="AI332" s="1089">
        <f t="shared" si="333"/>
        <v>0</v>
      </c>
      <c r="AJ332" s="1314"/>
      <c r="AO332" s="1316" t="s">
        <v>407</v>
      </c>
      <c r="AP332" s="1127">
        <f t="shared" si="328"/>
        <v>0</v>
      </c>
      <c r="AQ332" s="1140">
        <f t="shared" si="329"/>
        <v>0</v>
      </c>
      <c r="AS332" s="9"/>
      <c r="AT332" s="9"/>
    </row>
    <row r="333" spans="1:46" ht="13.5" customHeight="1">
      <c r="M333" s="93"/>
      <c r="N333" s="1078" t="s">
        <v>136</v>
      </c>
      <c r="O333" s="1073"/>
      <c r="P333" s="1284"/>
      <c r="Q333" s="1073"/>
      <c r="R333" s="1285"/>
      <c r="S333" s="1083">
        <f>K329</f>
        <v>0.2</v>
      </c>
      <c r="T333" s="1284">
        <f>L329</f>
        <v>0.2</v>
      </c>
      <c r="U333" s="1085">
        <f t="shared" si="332"/>
        <v>0</v>
      </c>
      <c r="V333" s="1281">
        <f t="shared" si="311"/>
        <v>0</v>
      </c>
      <c r="W333" s="1067">
        <f t="shared" si="312"/>
        <v>0.2</v>
      </c>
      <c r="X333" s="1281">
        <f t="shared" si="313"/>
        <v>0.2</v>
      </c>
      <c r="Z333" s="1301" t="s">
        <v>408</v>
      </c>
      <c r="AA333" s="1213"/>
      <c r="AB333" s="1306"/>
      <c r="AC333" s="1215"/>
      <c r="AD333" s="1309"/>
      <c r="AE333" s="1213">
        <f>K327</f>
        <v>15</v>
      </c>
      <c r="AF333" s="1306">
        <f>L327</f>
        <v>15</v>
      </c>
      <c r="AG333" s="1090">
        <f t="shared" ref="AG333:AH335" si="334">AA333+AC333</f>
        <v>0</v>
      </c>
      <c r="AH333" s="1312">
        <f t="shared" si="334"/>
        <v>0</v>
      </c>
      <c r="AI333" s="1090">
        <f t="shared" si="333"/>
        <v>15</v>
      </c>
      <c r="AJ333" s="1265">
        <f t="shared" ref="AJ333:AJ338" si="335">AD333+AF333</f>
        <v>15</v>
      </c>
      <c r="AO333" s="1301" t="s">
        <v>408</v>
      </c>
      <c r="AP333" s="1106">
        <f t="shared" si="328"/>
        <v>15</v>
      </c>
      <c r="AQ333" s="1131">
        <f t="shared" si="329"/>
        <v>15</v>
      </c>
      <c r="AS333" s="9"/>
      <c r="AT333" s="9"/>
    </row>
    <row r="334" spans="1:46" ht="12" customHeight="1" thickBot="1">
      <c r="M334" s="93"/>
      <c r="N334" s="1078" t="s">
        <v>439</v>
      </c>
      <c r="O334" s="1073"/>
      <c r="P334" s="1284"/>
      <c r="Q334" s="1073"/>
      <c r="R334" s="1285"/>
      <c r="S334" s="1083"/>
      <c r="T334" s="1284"/>
      <c r="U334" s="1085">
        <f t="shared" si="332"/>
        <v>0</v>
      </c>
      <c r="V334" s="1281">
        <f t="shared" si="311"/>
        <v>0</v>
      </c>
      <c r="W334" s="1067">
        <f>Q334+S334</f>
        <v>0</v>
      </c>
      <c r="X334" s="1281">
        <f t="shared" si="313"/>
        <v>0</v>
      </c>
      <c r="Z334" s="1302" t="s">
        <v>475</v>
      </c>
      <c r="AA334" s="1219"/>
      <c r="AB334" s="1307"/>
      <c r="AC334" s="1221"/>
      <c r="AD334" s="1310"/>
      <c r="AE334" s="1219"/>
      <c r="AF334" s="1307"/>
      <c r="AG334" s="1091">
        <f t="shared" si="334"/>
        <v>0</v>
      </c>
      <c r="AH334" s="1313">
        <f t="shared" si="334"/>
        <v>0</v>
      </c>
      <c r="AI334" s="1091">
        <f t="shared" si="333"/>
        <v>0</v>
      </c>
      <c r="AJ334" s="1315">
        <f t="shared" si="335"/>
        <v>0</v>
      </c>
      <c r="AO334" s="1302" t="s">
        <v>409</v>
      </c>
      <c r="AP334" s="1115">
        <f t="shared" si="328"/>
        <v>0</v>
      </c>
      <c r="AQ334" s="1135">
        <f t="shared" si="329"/>
        <v>0</v>
      </c>
      <c r="AR334" s="640"/>
      <c r="AS334" s="9"/>
      <c r="AT334" s="9"/>
    </row>
    <row r="335" spans="1:46" ht="15" thickBot="1">
      <c r="B335" s="176" t="s">
        <v>235</v>
      </c>
      <c r="F335" s="2"/>
      <c r="G335" s="2"/>
      <c r="H335" s="2"/>
      <c r="K335" s="2"/>
      <c r="M335" s="93"/>
      <c r="N335" s="460" t="s">
        <v>98</v>
      </c>
      <c r="O335" s="1074"/>
      <c r="P335" s="1286"/>
      <c r="Q335" s="1074">
        <f>K310</f>
        <v>12</v>
      </c>
      <c r="R335" s="1287">
        <f>L310</f>
        <v>12</v>
      </c>
      <c r="S335" s="1084">
        <f>H327</f>
        <v>9.6</v>
      </c>
      <c r="T335" s="1288">
        <f>I327</f>
        <v>9.6</v>
      </c>
      <c r="U335" s="1086">
        <f t="shared" si="332"/>
        <v>12</v>
      </c>
      <c r="V335" s="1289">
        <f t="shared" si="311"/>
        <v>12</v>
      </c>
      <c r="W335" s="1086">
        <f>Q335+S335</f>
        <v>21.6</v>
      </c>
      <c r="X335" s="1289">
        <f t="shared" si="313"/>
        <v>21.6</v>
      </c>
      <c r="Z335" s="1303" t="s">
        <v>410</v>
      </c>
      <c r="AA335" s="1323">
        <f t="shared" ref="AA335:AF335" si="336">AA332+AA333+AA334</f>
        <v>0</v>
      </c>
      <c r="AB335" s="1248">
        <f t="shared" si="336"/>
        <v>0</v>
      </c>
      <c r="AC335" s="1304">
        <f t="shared" si="336"/>
        <v>0</v>
      </c>
      <c r="AD335" s="1246">
        <f t="shared" si="336"/>
        <v>0</v>
      </c>
      <c r="AE335" s="1323">
        <f t="shared" si="336"/>
        <v>15</v>
      </c>
      <c r="AF335" s="1248">
        <f t="shared" si="336"/>
        <v>15</v>
      </c>
      <c r="AG335" s="1154">
        <f t="shared" si="334"/>
        <v>0</v>
      </c>
      <c r="AH335" s="1247">
        <f t="shared" si="334"/>
        <v>0</v>
      </c>
      <c r="AI335" s="1154">
        <f t="shared" si="333"/>
        <v>15</v>
      </c>
      <c r="AJ335" s="1248">
        <f t="shared" si="335"/>
        <v>15</v>
      </c>
      <c r="AO335" s="1303" t="s">
        <v>410</v>
      </c>
      <c r="AP335" s="1154">
        <f t="shared" si="328"/>
        <v>15</v>
      </c>
      <c r="AQ335" s="1155">
        <f t="shared" si="329"/>
        <v>15</v>
      </c>
      <c r="AR335" s="640"/>
      <c r="AS335" s="9"/>
      <c r="AT335" s="9"/>
    </row>
    <row r="336" spans="1:46" ht="13.5" customHeight="1">
      <c r="C336" s="1520" t="s">
        <v>550</v>
      </c>
      <c r="K336" s="1792" t="s">
        <v>118</v>
      </c>
      <c r="M336" s="93"/>
      <c r="Z336" s="1139" t="s">
        <v>402</v>
      </c>
      <c r="AA336" s="1193">
        <f>H293</f>
        <v>41.13</v>
      </c>
      <c r="AB336" s="1194">
        <f>I293</f>
        <v>36.4</v>
      </c>
      <c r="AC336" s="1089"/>
      <c r="AD336" s="1195"/>
      <c r="AE336" s="1193"/>
      <c r="AF336" s="1194"/>
      <c r="AG336" s="1089"/>
      <c r="AH336" s="1196">
        <f>AB336+AD336</f>
        <v>36.4</v>
      </c>
      <c r="AI336" s="1089">
        <f t="shared" si="333"/>
        <v>0</v>
      </c>
      <c r="AJ336" s="1197">
        <f t="shared" si="335"/>
        <v>0</v>
      </c>
      <c r="AO336" s="1139" t="s">
        <v>261</v>
      </c>
      <c r="AP336" s="1127">
        <f t="shared" si="328"/>
        <v>41.13</v>
      </c>
      <c r="AQ336" s="1140">
        <f t="shared" si="329"/>
        <v>36.4</v>
      </c>
      <c r="AR336" s="640"/>
      <c r="AS336" s="9"/>
      <c r="AT336" s="9"/>
    </row>
    <row r="337" spans="1:46" ht="15" thickBot="1">
      <c r="A337" s="2" t="s">
        <v>910</v>
      </c>
      <c r="B337" s="2"/>
      <c r="C337" s="79"/>
      <c r="E337" s="133" t="s">
        <v>142</v>
      </c>
      <c r="H337" s="80"/>
      <c r="I337" t="s">
        <v>549</v>
      </c>
      <c r="J337" s="561"/>
      <c r="M337" s="93"/>
      <c r="T337" s="9"/>
      <c r="U337" s="9"/>
      <c r="V337" s="9"/>
      <c r="Z337" s="1141" t="s">
        <v>403</v>
      </c>
      <c r="AA337" s="1178"/>
      <c r="AB337" s="1198"/>
      <c r="AC337" s="1091"/>
      <c r="AD337" s="1845"/>
      <c r="AE337" s="1178"/>
      <c r="AF337" s="1198"/>
      <c r="AG337" s="1091">
        <f>AA337+AC337</f>
        <v>0</v>
      </c>
      <c r="AH337" s="1200">
        <f>AB337+AD337</f>
        <v>0</v>
      </c>
      <c r="AI337" s="1091">
        <f t="shared" si="333"/>
        <v>0</v>
      </c>
      <c r="AJ337" s="1201">
        <f t="shared" si="335"/>
        <v>0</v>
      </c>
      <c r="AO337" s="1141" t="s">
        <v>151</v>
      </c>
      <c r="AP337" s="1115">
        <f t="shared" si="328"/>
        <v>0</v>
      </c>
      <c r="AQ337" s="1135">
        <f t="shared" si="329"/>
        <v>0</v>
      </c>
      <c r="AR337" s="107"/>
      <c r="AS337" s="9"/>
      <c r="AT337" s="9"/>
    </row>
    <row r="338" spans="1:46" ht="13.5" customHeight="1" thickBot="1">
      <c r="A338" s="27" t="s">
        <v>2</v>
      </c>
      <c r="B338" s="81" t="s">
        <v>3</v>
      </c>
      <c r="C338" s="82" t="s">
        <v>4</v>
      </c>
      <c r="D338" s="84" t="s">
        <v>61</v>
      </c>
      <c r="E338" s="67"/>
      <c r="F338" s="67"/>
      <c r="G338" s="67"/>
      <c r="H338" s="67"/>
      <c r="I338" s="67"/>
      <c r="J338" s="67"/>
      <c r="K338" s="67"/>
      <c r="L338" s="53"/>
      <c r="M338" s="93"/>
      <c r="T338" s="9"/>
      <c r="U338" s="9"/>
      <c r="V338" s="9"/>
      <c r="X338" s="1056"/>
      <c r="Z338" s="1142" t="s">
        <v>399</v>
      </c>
      <c r="AA338" s="1202">
        <f t="shared" ref="AA338:AF338" si="337">SUM(AA336:AA337)</f>
        <v>41.13</v>
      </c>
      <c r="AB338" s="1203">
        <f t="shared" si="337"/>
        <v>36.4</v>
      </c>
      <c r="AC338" s="1204">
        <f t="shared" si="337"/>
        <v>0</v>
      </c>
      <c r="AD338" s="1144">
        <f t="shared" si="337"/>
        <v>0</v>
      </c>
      <c r="AE338" s="1202">
        <f t="shared" si="337"/>
        <v>0</v>
      </c>
      <c r="AF338" s="1203">
        <f t="shared" si="337"/>
        <v>0</v>
      </c>
      <c r="AG338" s="1143">
        <f>AA338+AC338</f>
        <v>41.13</v>
      </c>
      <c r="AH338" s="1205">
        <f>AB338+AD338</f>
        <v>36.4</v>
      </c>
      <c r="AI338" s="1143">
        <f t="shared" si="333"/>
        <v>0</v>
      </c>
      <c r="AJ338" s="1206">
        <f t="shared" si="335"/>
        <v>0</v>
      </c>
      <c r="AO338" s="1142" t="s">
        <v>399</v>
      </c>
      <c r="AP338" s="1143">
        <f t="shared" si="328"/>
        <v>41.13</v>
      </c>
      <c r="AQ338" s="1144">
        <f t="shared" si="329"/>
        <v>36.4</v>
      </c>
      <c r="AR338" s="107"/>
      <c r="AS338" s="9"/>
      <c r="AT338" s="9"/>
    </row>
    <row r="339" spans="1:46" ht="15" thickBot="1">
      <c r="A339" s="262" t="s">
        <v>5</v>
      </c>
      <c r="B339"/>
      <c r="C339" s="263" t="s">
        <v>62</v>
      </c>
      <c r="D339" s="60"/>
      <c r="E339" s="9"/>
      <c r="F339" s="9"/>
      <c r="G339" s="9"/>
      <c r="H339" s="9"/>
      <c r="I339" s="9"/>
      <c r="L339" s="70"/>
      <c r="M339" s="93"/>
      <c r="T339" s="9"/>
      <c r="U339" s="9"/>
      <c r="V339" s="9"/>
      <c r="X339" s="1056"/>
      <c r="Z339" s="1145" t="s">
        <v>259</v>
      </c>
      <c r="AA339" s="1207"/>
      <c r="AB339" s="1208"/>
      <c r="AC339" s="1209"/>
      <c r="AD339" s="1210"/>
      <c r="AE339" s="1207"/>
      <c r="AF339" s="1208"/>
      <c r="AG339" s="1089"/>
      <c r="AH339" s="1211"/>
      <c r="AI339" s="1089">
        <f t="shared" si="333"/>
        <v>0</v>
      </c>
      <c r="AJ339" s="1212"/>
      <c r="AM339" s="1119"/>
      <c r="AN339" s="298"/>
      <c r="AO339" s="1145" t="s">
        <v>259</v>
      </c>
      <c r="AP339" s="1127">
        <f t="shared" si="328"/>
        <v>0</v>
      </c>
      <c r="AQ339" s="1140">
        <f t="shared" si="329"/>
        <v>0</v>
      </c>
      <c r="AR339" s="107"/>
      <c r="AS339" s="9"/>
      <c r="AT339" s="9"/>
    </row>
    <row r="340" spans="1:46" ht="16.2" thickBot="1">
      <c r="A340" s="2681" t="s">
        <v>274</v>
      </c>
      <c r="B340" s="113"/>
      <c r="C340" s="2682"/>
      <c r="D340" s="1539" t="s">
        <v>276</v>
      </c>
      <c r="E340" s="39"/>
      <c r="F340" s="1858"/>
      <c r="G340" s="2791" t="s">
        <v>539</v>
      </c>
      <c r="H340" s="2792"/>
      <c r="I340" s="1712"/>
      <c r="J340" s="1886" t="s">
        <v>687</v>
      </c>
      <c r="K340" s="1702"/>
      <c r="L340" s="1703"/>
      <c r="M340" s="93"/>
      <c r="T340" s="9"/>
      <c r="U340" s="9"/>
      <c r="V340" s="9"/>
      <c r="X340" s="286"/>
      <c r="Z340" s="1146" t="s">
        <v>103</v>
      </c>
      <c r="AA340" s="1213"/>
      <c r="AB340" s="1214"/>
      <c r="AC340" s="1215"/>
      <c r="AD340" s="1216"/>
      <c r="AE340" s="1213"/>
      <c r="AF340" s="1214"/>
      <c r="AG340" s="1090">
        <f t="shared" ref="AG340:AH342" si="338">AA340+AC340</f>
        <v>0</v>
      </c>
      <c r="AH340" s="1217">
        <f t="shared" si="338"/>
        <v>0</v>
      </c>
      <c r="AI340" s="1090">
        <f t="shared" si="333"/>
        <v>0</v>
      </c>
      <c r="AJ340" s="1218">
        <f>AD340+AF340</f>
        <v>0</v>
      </c>
      <c r="AM340" s="1119"/>
      <c r="AN340" s="1256"/>
      <c r="AO340" s="1146" t="s">
        <v>103</v>
      </c>
      <c r="AP340" s="1106">
        <f t="shared" si="328"/>
        <v>0</v>
      </c>
      <c r="AQ340" s="1131">
        <f t="shared" si="329"/>
        <v>0</v>
      </c>
      <c r="AR340" s="107"/>
      <c r="AS340" s="9"/>
      <c r="AT340" s="9"/>
    </row>
    <row r="341" spans="1:46" ht="15" thickBot="1">
      <c r="A341" s="84"/>
      <c r="B341" s="169" t="s">
        <v>156</v>
      </c>
      <c r="C341" s="53"/>
      <c r="D341" s="1553" t="s">
        <v>100</v>
      </c>
      <c r="E341" s="1554" t="s">
        <v>101</v>
      </c>
      <c r="F341" s="1555" t="s">
        <v>102</v>
      </c>
      <c r="G341" s="2793" t="s">
        <v>540</v>
      </c>
      <c r="H341" s="2794"/>
      <c r="I341" s="2795"/>
      <c r="J341" s="1588" t="s">
        <v>688</v>
      </c>
      <c r="K341" s="1704"/>
      <c r="L341" s="1546"/>
      <c r="M341" s="93"/>
      <c r="T341" s="9"/>
      <c r="U341" s="9"/>
      <c r="V341" s="9"/>
      <c r="X341" s="1051"/>
      <c r="Z341" s="1147" t="s">
        <v>260</v>
      </c>
      <c r="AA341" s="1219"/>
      <c r="AB341" s="1220"/>
      <c r="AC341" s="1221"/>
      <c r="AD341" s="1222"/>
      <c r="AE341" s="1219"/>
      <c r="AF341" s="1220"/>
      <c r="AG341" s="1091">
        <f t="shared" si="338"/>
        <v>0</v>
      </c>
      <c r="AH341" s="1223">
        <f t="shared" si="338"/>
        <v>0</v>
      </c>
      <c r="AI341" s="1091">
        <f t="shared" si="333"/>
        <v>0</v>
      </c>
      <c r="AJ341" s="1224">
        <f>AD341+AF341</f>
        <v>0</v>
      </c>
      <c r="AM341" s="1257"/>
      <c r="AN341" s="78"/>
      <c r="AO341" s="1147" t="s">
        <v>260</v>
      </c>
      <c r="AP341" s="1115">
        <f t="shared" si="328"/>
        <v>0</v>
      </c>
      <c r="AQ341" s="1135">
        <f t="shared" si="329"/>
        <v>0</v>
      </c>
      <c r="AR341" s="107"/>
      <c r="AS341" s="9"/>
      <c r="AT341" s="9"/>
    </row>
    <row r="342" spans="1:46" ht="15" thickBot="1">
      <c r="A342" s="1773" t="s">
        <v>520</v>
      </c>
      <c r="B342" s="2790" t="s">
        <v>687</v>
      </c>
      <c r="C342" s="378">
        <v>60</v>
      </c>
      <c r="D342" s="1387" t="s">
        <v>151</v>
      </c>
      <c r="E342" s="1401">
        <v>91.37</v>
      </c>
      <c r="F342" s="1402">
        <v>79</v>
      </c>
      <c r="G342" s="372" t="s">
        <v>100</v>
      </c>
      <c r="H342" s="163" t="s">
        <v>101</v>
      </c>
      <c r="I342" s="1993" t="s">
        <v>102</v>
      </c>
      <c r="J342" s="1447" t="s">
        <v>100</v>
      </c>
      <c r="K342" s="1384" t="s">
        <v>101</v>
      </c>
      <c r="L342" s="1385" t="s">
        <v>102</v>
      </c>
      <c r="M342" s="93"/>
      <c r="T342" s="47"/>
      <c r="U342" s="12"/>
      <c r="V342" s="143"/>
      <c r="X342" s="1051"/>
      <c r="Z342" s="1317" t="s">
        <v>400</v>
      </c>
      <c r="AA342" s="1318">
        <f t="shared" ref="AA342:AF342" si="339">AA339+AA340+AA341</f>
        <v>0</v>
      </c>
      <c r="AB342" s="1190">
        <f t="shared" si="339"/>
        <v>0</v>
      </c>
      <c r="AC342" s="1318">
        <f t="shared" si="339"/>
        <v>0</v>
      </c>
      <c r="AD342" s="1190">
        <f t="shared" si="339"/>
        <v>0</v>
      </c>
      <c r="AE342" s="1318">
        <f t="shared" si="339"/>
        <v>0</v>
      </c>
      <c r="AF342" s="1190">
        <f t="shared" si="339"/>
        <v>0</v>
      </c>
      <c r="AG342" s="1189">
        <f t="shared" si="338"/>
        <v>0</v>
      </c>
      <c r="AH342" s="1191">
        <f t="shared" si="338"/>
        <v>0</v>
      </c>
      <c r="AI342" s="1189">
        <f t="shared" si="333"/>
        <v>0</v>
      </c>
      <c r="AJ342" s="1192">
        <f>AD342+AF342</f>
        <v>0</v>
      </c>
      <c r="AO342" s="1148" t="s">
        <v>400</v>
      </c>
      <c r="AP342" s="1149">
        <f t="shared" si="328"/>
        <v>0</v>
      </c>
      <c r="AQ342" s="1150">
        <f t="shared" si="329"/>
        <v>0</v>
      </c>
      <c r="AR342" s="107"/>
      <c r="AS342" s="9"/>
      <c r="AT342" s="9"/>
    </row>
    <row r="343" spans="1:46">
      <c r="A343" s="362"/>
      <c r="B343" s="2503" t="s">
        <v>688</v>
      </c>
      <c r="C343" s="70"/>
      <c r="D343" s="242" t="s">
        <v>45</v>
      </c>
      <c r="E343" s="1560">
        <v>168.67</v>
      </c>
      <c r="F343" s="1885">
        <v>124</v>
      </c>
      <c r="G343" s="130" t="s">
        <v>86</v>
      </c>
      <c r="H343" s="129">
        <v>20</v>
      </c>
      <c r="I343" s="1966">
        <v>20</v>
      </c>
      <c r="J343" s="1472" t="s">
        <v>141</v>
      </c>
      <c r="K343" s="1556">
        <v>66</v>
      </c>
      <c r="L343" s="1557">
        <v>47.4</v>
      </c>
      <c r="M343" s="93"/>
      <c r="T343" s="9"/>
      <c r="U343" s="9"/>
      <c r="V343" s="9"/>
      <c r="X343" s="1057"/>
      <c r="AB343" s="1052"/>
      <c r="AD343" s="1054"/>
      <c r="AF343" s="12"/>
      <c r="AH343" s="365"/>
      <c r="AJ343" s="1061"/>
      <c r="AO343" s="9"/>
      <c r="AP343" s="9"/>
      <c r="AR343" s="9"/>
    </row>
    <row r="344" spans="1:46">
      <c r="A344" s="240" t="s">
        <v>528</v>
      </c>
      <c r="B344" s="173" t="s">
        <v>150</v>
      </c>
      <c r="C344" s="232" t="s">
        <v>935</v>
      </c>
      <c r="D344" s="242" t="s">
        <v>161</v>
      </c>
      <c r="E344" s="1375">
        <v>15.45</v>
      </c>
      <c r="F344" s="990">
        <v>12.4</v>
      </c>
      <c r="G344" s="188" t="s">
        <v>50</v>
      </c>
      <c r="H344" s="227">
        <v>10</v>
      </c>
      <c r="I344" s="1969">
        <v>10</v>
      </c>
      <c r="J344" s="1418" t="s">
        <v>68</v>
      </c>
      <c r="K344" s="241">
        <v>8</v>
      </c>
      <c r="L344" s="990">
        <v>6</v>
      </c>
      <c r="M344" s="93"/>
      <c r="Z344" t="s">
        <v>380</v>
      </c>
      <c r="AO344" s="138"/>
      <c r="AP344" s="107"/>
      <c r="AQ344" s="9"/>
    </row>
    <row r="345" spans="1:46" ht="15" thickBot="1">
      <c r="A345" s="238" t="s">
        <v>541</v>
      </c>
      <c r="B345" s="272" t="s">
        <v>539</v>
      </c>
      <c r="C345" s="378">
        <v>200</v>
      </c>
      <c r="D345" s="242" t="s">
        <v>96</v>
      </c>
      <c r="E345" s="1375">
        <v>7.44</v>
      </c>
      <c r="F345" s="990">
        <v>7.44</v>
      </c>
      <c r="G345" s="2646" t="s">
        <v>273</v>
      </c>
      <c r="H345" s="2647">
        <v>0.2</v>
      </c>
      <c r="I345" s="2796">
        <v>0.2</v>
      </c>
      <c r="J345" s="991" t="s">
        <v>89</v>
      </c>
      <c r="K345" s="992">
        <v>3</v>
      </c>
      <c r="L345" s="993">
        <v>3</v>
      </c>
      <c r="M345" s="93"/>
      <c r="Z345" s="100" t="str">
        <f>N347</f>
        <v xml:space="preserve">  7 - й день</v>
      </c>
      <c r="AA345" s="2" t="s">
        <v>910</v>
      </c>
      <c r="AF345" s="133" t="str">
        <f>E337</f>
        <v>2 - я   неделя</v>
      </c>
      <c r="AH345" s="309" t="s">
        <v>381</v>
      </c>
      <c r="AI345" s="63"/>
      <c r="AS345" s="46"/>
      <c r="AT345" s="619"/>
    </row>
    <row r="346" spans="1:46" ht="15" thickBot="1">
      <c r="A346" s="297"/>
      <c r="B346" s="173" t="s">
        <v>540</v>
      </c>
      <c r="C346" s="279"/>
      <c r="D346" s="1418" t="s">
        <v>82</v>
      </c>
      <c r="E346" s="995">
        <v>7.44</v>
      </c>
      <c r="F346" s="1372">
        <v>7.44</v>
      </c>
      <c r="G346" s="188" t="s">
        <v>81</v>
      </c>
      <c r="H346" s="227">
        <v>203</v>
      </c>
      <c r="I346" s="1969">
        <v>203</v>
      </c>
      <c r="J346" s="242" t="s">
        <v>273</v>
      </c>
      <c r="K346" s="241">
        <v>0.08</v>
      </c>
      <c r="L346" s="1380">
        <v>0.08</v>
      </c>
      <c r="M346" s="93"/>
      <c r="N346" t="s">
        <v>380</v>
      </c>
      <c r="Z346" s="1045" t="s">
        <v>307</v>
      </c>
      <c r="AA346" s="1046" t="s">
        <v>382</v>
      </c>
      <c r="AB346" s="1047"/>
      <c r="AC346" s="1046" t="s">
        <v>383</v>
      </c>
      <c r="AD346" s="1047"/>
      <c r="AE346" s="1046" t="s">
        <v>384</v>
      </c>
      <c r="AF346" s="1047"/>
      <c r="AG346" s="1046" t="s">
        <v>388</v>
      </c>
      <c r="AH346" s="1047"/>
      <c r="AI346" s="1093" t="s">
        <v>389</v>
      </c>
      <c r="AJ346" s="1047"/>
      <c r="AO346" s="1045" t="s">
        <v>307</v>
      </c>
      <c r="AP346" s="1120" t="s">
        <v>391</v>
      </c>
      <c r="AQ346" s="1121"/>
      <c r="AS346" s="343"/>
      <c r="AT346" s="343"/>
    </row>
    <row r="347" spans="1:46" ht="15" thickBot="1">
      <c r="A347" s="264" t="s">
        <v>9</v>
      </c>
      <c r="B347" s="247" t="s">
        <v>10</v>
      </c>
      <c r="C347" s="256">
        <v>60</v>
      </c>
      <c r="D347" s="242" t="s">
        <v>165</v>
      </c>
      <c r="E347" s="995">
        <v>9.4000000000000004E-3</v>
      </c>
      <c r="F347" s="1372">
        <v>9.4000000000000004E-3</v>
      </c>
      <c r="G347" s="104"/>
      <c r="H347" s="107"/>
      <c r="I347" s="103"/>
      <c r="J347" s="242" t="s">
        <v>50</v>
      </c>
      <c r="K347" s="241">
        <v>3</v>
      </c>
      <c r="L347" s="990">
        <v>3</v>
      </c>
      <c r="M347" s="93"/>
      <c r="N347" s="100" t="str">
        <f>A340</f>
        <v xml:space="preserve">  7 - й день</v>
      </c>
      <c r="O347" s="2" t="s">
        <v>910</v>
      </c>
      <c r="T347" s="133" t="str">
        <f>E337</f>
        <v>2 - я   неделя</v>
      </c>
      <c r="V347" s="309" t="s">
        <v>381</v>
      </c>
      <c r="W347" s="63"/>
      <c r="X347" s="1258"/>
      <c r="Z347" s="1324" t="s">
        <v>415</v>
      </c>
      <c r="AA347" s="1048" t="s">
        <v>101</v>
      </c>
      <c r="AB347" s="1050" t="s">
        <v>102</v>
      </c>
      <c r="AC347" s="1094" t="s">
        <v>101</v>
      </c>
      <c r="AD347" s="1095" t="s">
        <v>102</v>
      </c>
      <c r="AE347" s="1094" t="s">
        <v>101</v>
      </c>
      <c r="AF347" s="1095" t="s">
        <v>102</v>
      </c>
      <c r="AG347" s="1048" t="s">
        <v>101</v>
      </c>
      <c r="AH347" s="1049" t="s">
        <v>102</v>
      </c>
      <c r="AI347" s="1096" t="s">
        <v>101</v>
      </c>
      <c r="AJ347" s="1049" t="s">
        <v>102</v>
      </c>
      <c r="AL347" s="87" t="s">
        <v>390</v>
      </c>
      <c r="AM347" s="9"/>
      <c r="AN347" s="9"/>
      <c r="AO347" s="31"/>
      <c r="AP347" s="1328" t="s">
        <v>101</v>
      </c>
      <c r="AQ347" s="1329" t="s">
        <v>102</v>
      </c>
      <c r="AS347" s="343"/>
      <c r="AT347" s="343"/>
    </row>
    <row r="348" spans="1:46" ht="15" thickBot="1">
      <c r="A348" s="264" t="s">
        <v>9</v>
      </c>
      <c r="B348" s="247" t="s">
        <v>406</v>
      </c>
      <c r="C348" s="256">
        <v>40</v>
      </c>
      <c r="D348" s="1418" t="s">
        <v>54</v>
      </c>
      <c r="E348" s="995">
        <v>1</v>
      </c>
      <c r="F348" s="1372">
        <v>1</v>
      </c>
      <c r="G348" s="104"/>
      <c r="H348" s="107"/>
      <c r="I348" s="103"/>
      <c r="J348" s="1418" t="s">
        <v>54</v>
      </c>
      <c r="K348" s="241">
        <v>0.15</v>
      </c>
      <c r="L348" s="990">
        <v>0.15</v>
      </c>
      <c r="M348" s="93"/>
      <c r="Z348" s="1151" t="s">
        <v>69</v>
      </c>
      <c r="AA348" s="1193"/>
      <c r="AB348" s="1225"/>
      <c r="AC348" s="1193"/>
      <c r="AD348" s="1226"/>
      <c r="AE348" s="1193"/>
      <c r="AF348" s="1227"/>
      <c r="AG348" s="1089">
        <f t="shared" ref="AG348:AG377" si="340">AA348+AC348</f>
        <v>0</v>
      </c>
      <c r="AH348" s="1228">
        <f t="shared" ref="AH348:AH377" si="341">AB348+AD348</f>
        <v>0</v>
      </c>
      <c r="AI348" s="1089">
        <f t="shared" ref="AI348:AI377" si="342">AC348+AE348</f>
        <v>0</v>
      </c>
      <c r="AJ348" s="1229">
        <f t="shared" ref="AJ348:AJ377" si="343">AD348+AF348</f>
        <v>0</v>
      </c>
      <c r="AL348" s="56"/>
      <c r="AN348" s="31"/>
      <c r="AO348" s="1151" t="s">
        <v>69</v>
      </c>
      <c r="AP348" s="1127">
        <f t="shared" ref="AP348:AP356" si="344">AA348+AC348+AE348</f>
        <v>0</v>
      </c>
      <c r="AQ348" s="1140">
        <f t="shared" ref="AQ348:AQ356" si="345">AB348+AD348+AF348</f>
        <v>0</v>
      </c>
      <c r="AS348" s="12"/>
      <c r="AT348" s="12"/>
    </row>
    <row r="349" spans="1:46" ht="15" thickBot="1">
      <c r="A349" s="1299" t="s">
        <v>377</v>
      </c>
      <c r="B349" s="1300"/>
      <c r="C349" s="1608">
        <f>C342+C345+C347+C348+50+155</f>
        <v>565</v>
      </c>
      <c r="D349" s="1523" t="s">
        <v>426</v>
      </c>
      <c r="E349" s="1500"/>
      <c r="F349" s="1426">
        <v>1</v>
      </c>
      <c r="G349" s="56"/>
      <c r="H349" s="31"/>
      <c r="I349" s="72"/>
      <c r="J349" s="56"/>
      <c r="K349" s="31"/>
      <c r="L349" s="72"/>
      <c r="M349" s="93"/>
      <c r="N349" s="1343" t="s">
        <v>419</v>
      </c>
      <c r="O349" s="187"/>
      <c r="P349" s="187"/>
      <c r="Q349" s="187"/>
      <c r="R349" s="187"/>
      <c r="S349" s="187"/>
      <c r="T349" s="187"/>
      <c r="U349" s="187"/>
      <c r="V349" s="187"/>
      <c r="W349" s="187"/>
      <c r="X349" s="1043"/>
      <c r="Z349" s="1151" t="s">
        <v>71</v>
      </c>
      <c r="AA349" s="1171"/>
      <c r="AB349" s="1230"/>
      <c r="AC349" s="1171"/>
      <c r="AD349" s="1231"/>
      <c r="AE349" s="1171"/>
      <c r="AF349" s="1232"/>
      <c r="AG349" s="1090">
        <f t="shared" si="340"/>
        <v>0</v>
      </c>
      <c r="AH349" s="1233">
        <f t="shared" si="341"/>
        <v>0</v>
      </c>
      <c r="AI349" s="1090">
        <f t="shared" si="342"/>
        <v>0</v>
      </c>
      <c r="AJ349" s="1162">
        <f t="shared" si="343"/>
        <v>0</v>
      </c>
      <c r="AL349" s="1045" t="s">
        <v>307</v>
      </c>
      <c r="AM349" s="1098" t="s">
        <v>391</v>
      </c>
      <c r="AN349" s="1099"/>
      <c r="AO349" s="1151" t="s">
        <v>71</v>
      </c>
      <c r="AP349" s="1106">
        <f t="shared" si="344"/>
        <v>0</v>
      </c>
      <c r="AQ349" s="1131">
        <f t="shared" si="345"/>
        <v>0</v>
      </c>
      <c r="AS349" s="12"/>
      <c r="AT349" s="12"/>
    </row>
    <row r="350" spans="1:46" ht="15" thickBot="1">
      <c r="A350" s="361"/>
      <c r="B350" s="169" t="s">
        <v>123</v>
      </c>
      <c r="C350" s="53"/>
      <c r="D350" s="1434" t="s">
        <v>628</v>
      </c>
      <c r="E350" s="39"/>
      <c r="F350" s="49"/>
      <c r="G350" s="1507" t="s">
        <v>689</v>
      </c>
      <c r="H350" s="39"/>
      <c r="I350" s="49"/>
      <c r="J350" s="1539" t="s">
        <v>634</v>
      </c>
      <c r="K350" s="39"/>
      <c r="L350" s="49"/>
      <c r="M350" s="93"/>
      <c r="N350" s="744"/>
      <c r="O350" s="14" t="s">
        <v>420</v>
      </c>
      <c r="P350" s="14"/>
      <c r="Q350" s="14"/>
      <c r="R350" s="14"/>
      <c r="S350" s="14"/>
      <c r="T350" s="14"/>
      <c r="U350" s="14"/>
      <c r="V350" s="14"/>
      <c r="W350" s="14"/>
      <c r="X350" s="1044"/>
      <c r="Z350" s="1151" t="s">
        <v>72</v>
      </c>
      <c r="AA350" s="1234"/>
      <c r="AB350" s="1290"/>
      <c r="AC350" s="1234"/>
      <c r="AD350" s="1236"/>
      <c r="AE350" s="1234"/>
      <c r="AF350" s="1237"/>
      <c r="AG350" s="1090">
        <f t="shared" si="340"/>
        <v>0</v>
      </c>
      <c r="AH350" s="1233">
        <f t="shared" si="341"/>
        <v>0</v>
      </c>
      <c r="AI350" s="1090">
        <f t="shared" si="342"/>
        <v>0</v>
      </c>
      <c r="AJ350" s="1162">
        <f t="shared" si="343"/>
        <v>0</v>
      </c>
      <c r="AL350" s="757"/>
      <c r="AM350" s="1100" t="s">
        <v>101</v>
      </c>
      <c r="AN350" s="1101" t="s">
        <v>102</v>
      </c>
      <c r="AO350" s="1151" t="s">
        <v>72</v>
      </c>
      <c r="AP350" s="1106">
        <f t="shared" si="344"/>
        <v>0</v>
      </c>
      <c r="AQ350" s="1131">
        <f t="shared" si="345"/>
        <v>0</v>
      </c>
      <c r="AS350" s="9"/>
      <c r="AT350" s="9"/>
    </row>
    <row r="351" spans="1:46" ht="15" thickBot="1">
      <c r="A351" s="413" t="s">
        <v>690</v>
      </c>
      <c r="B351" s="2509" t="s">
        <v>689</v>
      </c>
      <c r="C351" s="368">
        <v>60</v>
      </c>
      <c r="D351" s="1366" t="s">
        <v>100</v>
      </c>
      <c r="E351" s="1367" t="s">
        <v>101</v>
      </c>
      <c r="F351" s="1368" t="s">
        <v>102</v>
      </c>
      <c r="G351" s="1386" t="s">
        <v>100</v>
      </c>
      <c r="H351" s="1367" t="s">
        <v>101</v>
      </c>
      <c r="I351" s="1368" t="s">
        <v>102</v>
      </c>
      <c r="J351" s="1383" t="s">
        <v>100</v>
      </c>
      <c r="K351" s="1384" t="s">
        <v>101</v>
      </c>
      <c r="L351" s="1385" t="s">
        <v>102</v>
      </c>
      <c r="M351" s="93"/>
      <c r="Z351" s="1151" t="s">
        <v>73</v>
      </c>
      <c r="AA351" s="1171"/>
      <c r="AB351" s="1235"/>
      <c r="AC351" s="1171"/>
      <c r="AD351" s="1236"/>
      <c r="AE351" s="1171"/>
      <c r="AF351" s="1237"/>
      <c r="AG351" s="1090">
        <f t="shared" si="340"/>
        <v>0</v>
      </c>
      <c r="AH351" s="1233">
        <f t="shared" si="341"/>
        <v>0</v>
      </c>
      <c r="AI351" s="1090">
        <f t="shared" si="342"/>
        <v>0</v>
      </c>
      <c r="AJ351" s="1162">
        <f t="shared" si="343"/>
        <v>0</v>
      </c>
      <c r="AL351" s="1102" t="s">
        <v>134</v>
      </c>
      <c r="AM351" s="1103">
        <f t="shared" ref="AM351:AM356" si="346">O355+Q355+S355</f>
        <v>80</v>
      </c>
      <c r="AN351" s="1104">
        <f t="shared" ref="AN351:AN356" si="347">P355+R355+T355</f>
        <v>80</v>
      </c>
      <c r="AO351" s="1151" t="s">
        <v>73</v>
      </c>
      <c r="AP351" s="1106">
        <f t="shared" si="344"/>
        <v>0</v>
      </c>
      <c r="AQ351" s="1131">
        <f t="shared" si="345"/>
        <v>0</v>
      </c>
      <c r="AS351" s="9"/>
      <c r="AT351" s="9"/>
    </row>
    <row r="352" spans="1:46" ht="15" thickBot="1">
      <c r="A352" s="240" t="s">
        <v>677</v>
      </c>
      <c r="B352" s="2465" t="s">
        <v>628</v>
      </c>
      <c r="C352" s="373">
        <v>250</v>
      </c>
      <c r="D352" s="1472" t="s">
        <v>141</v>
      </c>
      <c r="E352" s="988">
        <v>87.5</v>
      </c>
      <c r="F352" s="1448">
        <v>70</v>
      </c>
      <c r="G352" s="245" t="s">
        <v>68</v>
      </c>
      <c r="H352" s="384">
        <v>69.77</v>
      </c>
      <c r="I352" s="1850">
        <v>54.42</v>
      </c>
      <c r="J352" s="1540" t="s">
        <v>232</v>
      </c>
      <c r="K352" s="1401">
        <v>190.8</v>
      </c>
      <c r="L352" s="1847">
        <v>135.5</v>
      </c>
      <c r="M352" s="592"/>
      <c r="Z352" s="1151" t="s">
        <v>75</v>
      </c>
      <c r="AA352" s="1171"/>
      <c r="AB352" s="1230"/>
      <c r="AC352" s="1171"/>
      <c r="AD352" s="1231"/>
      <c r="AE352" s="1171"/>
      <c r="AF352" s="1232"/>
      <c r="AG352" s="1090">
        <f t="shared" si="340"/>
        <v>0</v>
      </c>
      <c r="AH352" s="1233">
        <f t="shared" si="341"/>
        <v>0</v>
      </c>
      <c r="AI352" s="1090">
        <f t="shared" si="342"/>
        <v>0</v>
      </c>
      <c r="AJ352" s="1162">
        <f t="shared" si="343"/>
        <v>0</v>
      </c>
      <c r="AL352" s="1105" t="s">
        <v>133</v>
      </c>
      <c r="AM352" s="1106">
        <f t="shared" si="346"/>
        <v>150</v>
      </c>
      <c r="AN352" s="1107">
        <f t="shared" si="347"/>
        <v>150</v>
      </c>
      <c r="AO352" s="1151" t="s">
        <v>75</v>
      </c>
      <c r="AP352" s="1106">
        <f t="shared" si="344"/>
        <v>0</v>
      </c>
      <c r="AQ352" s="1131">
        <f t="shared" si="345"/>
        <v>0</v>
      </c>
      <c r="AS352" s="9"/>
      <c r="AT352" s="9"/>
    </row>
    <row r="353" spans="1:46">
      <c r="A353" s="240" t="s">
        <v>632</v>
      </c>
      <c r="B353" s="247" t="s">
        <v>633</v>
      </c>
      <c r="C353" s="275" t="s">
        <v>948</v>
      </c>
      <c r="D353" s="242" t="s">
        <v>94</v>
      </c>
      <c r="E353" s="241">
        <v>12.5</v>
      </c>
      <c r="F353" s="1380">
        <v>10</v>
      </c>
      <c r="G353" s="1529" t="s">
        <v>89</v>
      </c>
      <c r="H353" s="1377">
        <v>3</v>
      </c>
      <c r="I353" s="1543">
        <v>3</v>
      </c>
      <c r="J353" s="1421" t="s">
        <v>97</v>
      </c>
      <c r="K353" s="1405">
        <v>45.5</v>
      </c>
      <c r="L353" s="1848">
        <v>45.5</v>
      </c>
      <c r="M353" s="93"/>
      <c r="N353" s="1045" t="s">
        <v>307</v>
      </c>
      <c r="O353" s="1046" t="s">
        <v>382</v>
      </c>
      <c r="P353" s="1047"/>
      <c r="Q353" s="1046" t="s">
        <v>383</v>
      </c>
      <c r="R353" s="1047"/>
      <c r="S353" s="1046" t="s">
        <v>384</v>
      </c>
      <c r="T353" s="1047"/>
      <c r="U353" s="1046" t="s">
        <v>385</v>
      </c>
      <c r="V353" s="1047"/>
      <c r="W353" s="1046" t="s">
        <v>386</v>
      </c>
      <c r="X353" s="1047"/>
      <c r="Z353" s="1151" t="s">
        <v>76</v>
      </c>
      <c r="AA353" s="1171"/>
      <c r="AB353" s="1238"/>
      <c r="AC353" s="1171"/>
      <c r="AD353" s="1231"/>
      <c r="AE353" s="1171"/>
      <c r="AF353" s="1232"/>
      <c r="AG353" s="1090">
        <f t="shared" si="340"/>
        <v>0</v>
      </c>
      <c r="AH353" s="1233">
        <f t="shared" si="341"/>
        <v>0</v>
      </c>
      <c r="AI353" s="1090">
        <f t="shared" si="342"/>
        <v>0</v>
      </c>
      <c r="AJ353" s="1162">
        <f t="shared" si="343"/>
        <v>0</v>
      </c>
      <c r="AL353" s="1105" t="s">
        <v>79</v>
      </c>
      <c r="AM353" s="1106">
        <f t="shared" si="346"/>
        <v>7.8000000000000007</v>
      </c>
      <c r="AN353" s="1107">
        <f t="shared" si="347"/>
        <v>7.8000000000000007</v>
      </c>
      <c r="AO353" s="1151" t="s">
        <v>76</v>
      </c>
      <c r="AP353" s="1106">
        <f t="shared" si="344"/>
        <v>0</v>
      </c>
      <c r="AQ353" s="1131">
        <f t="shared" si="345"/>
        <v>0</v>
      </c>
      <c r="AS353" s="9"/>
      <c r="AT353" s="9"/>
    </row>
    <row r="354" spans="1:46" ht="15" thickBot="1">
      <c r="A354" s="240" t="s">
        <v>758</v>
      </c>
      <c r="B354" s="247" t="s">
        <v>757</v>
      </c>
      <c r="C354" s="259">
        <v>200</v>
      </c>
      <c r="D354" s="2723" t="s">
        <v>979</v>
      </c>
      <c r="F354" s="70"/>
      <c r="G354" s="245" t="s">
        <v>50</v>
      </c>
      <c r="H354" s="241">
        <v>3</v>
      </c>
      <c r="I354" s="1370">
        <v>3</v>
      </c>
      <c r="J354" s="1387" t="s">
        <v>81</v>
      </c>
      <c r="K354" s="241">
        <v>95.55</v>
      </c>
      <c r="L354" s="1380">
        <v>95.55</v>
      </c>
      <c r="M354" s="93"/>
      <c r="N354" s="757"/>
      <c r="O354" s="1048" t="s">
        <v>101</v>
      </c>
      <c r="P354" s="1049" t="s">
        <v>102</v>
      </c>
      <c r="Q354" s="1048" t="s">
        <v>101</v>
      </c>
      <c r="R354" s="1049" t="s">
        <v>102</v>
      </c>
      <c r="S354" s="1048" t="s">
        <v>101</v>
      </c>
      <c r="T354" s="1049" t="s">
        <v>102</v>
      </c>
      <c r="U354" s="1048" t="s">
        <v>101</v>
      </c>
      <c r="V354" s="1049" t="s">
        <v>102</v>
      </c>
      <c r="W354" s="1048" t="s">
        <v>101</v>
      </c>
      <c r="X354" s="1050" t="s">
        <v>102</v>
      </c>
      <c r="Z354" s="1152" t="s">
        <v>417</v>
      </c>
      <c r="AA354" s="1171"/>
      <c r="AB354" s="1230"/>
      <c r="AC354" s="1591">
        <f>K353</f>
        <v>45.5</v>
      </c>
      <c r="AD354" s="1862">
        <f>L353</f>
        <v>45.5</v>
      </c>
      <c r="AE354" s="1171"/>
      <c r="AF354" s="1232"/>
      <c r="AG354" s="1090">
        <f t="shared" si="340"/>
        <v>45.5</v>
      </c>
      <c r="AH354" s="1233">
        <f t="shared" si="341"/>
        <v>45.5</v>
      </c>
      <c r="AI354" s="1090">
        <f t="shared" si="342"/>
        <v>45.5</v>
      </c>
      <c r="AJ354" s="1162">
        <f t="shared" si="343"/>
        <v>45.5</v>
      </c>
      <c r="AL354" s="1108" t="s">
        <v>392</v>
      </c>
      <c r="AM354" s="1109">
        <f t="shared" si="346"/>
        <v>45.5</v>
      </c>
      <c r="AN354" s="1110">
        <f t="shared" si="347"/>
        <v>45.5</v>
      </c>
      <c r="AO354" s="1152" t="s">
        <v>417</v>
      </c>
      <c r="AP354" s="1106">
        <f t="shared" si="344"/>
        <v>45.5</v>
      </c>
      <c r="AQ354" s="1131">
        <f t="shared" si="345"/>
        <v>45.5</v>
      </c>
    </row>
    <row r="355" spans="1:46" ht="15" thickBot="1">
      <c r="A355" s="1776" t="s">
        <v>9</v>
      </c>
      <c r="B355" s="1705" t="s">
        <v>488</v>
      </c>
      <c r="C355" s="344">
        <v>50</v>
      </c>
      <c r="D355" s="242" t="s">
        <v>171</v>
      </c>
      <c r="E355" s="241">
        <v>12</v>
      </c>
      <c r="F355" s="1380">
        <v>10</v>
      </c>
      <c r="G355" s="245" t="s">
        <v>54</v>
      </c>
      <c r="H355" s="241">
        <v>0.04</v>
      </c>
      <c r="I355" s="1369">
        <v>0.04</v>
      </c>
      <c r="J355" s="2003" t="s">
        <v>82</v>
      </c>
      <c r="K355" s="1406">
        <v>8.3000000000000007</v>
      </c>
      <c r="L355" s="996">
        <v>8.3000000000000007</v>
      </c>
      <c r="M355" s="93"/>
      <c r="N355" s="1344" t="s">
        <v>134</v>
      </c>
      <c r="O355" s="1065">
        <f>C348</f>
        <v>40</v>
      </c>
      <c r="P355" s="1259">
        <f>C348</f>
        <v>40</v>
      </c>
      <c r="Q355" s="1079">
        <f>C357</f>
        <v>40</v>
      </c>
      <c r="R355" s="1251">
        <f>C357</f>
        <v>40</v>
      </c>
      <c r="S355" s="1079"/>
      <c r="T355" s="1260"/>
      <c r="U355" s="1079">
        <f>O355+Q355</f>
        <v>80</v>
      </c>
      <c r="V355" s="1250">
        <f>P355+R355</f>
        <v>80</v>
      </c>
      <c r="W355" s="1079">
        <f>Q355+S355</f>
        <v>40</v>
      </c>
      <c r="X355" s="1251">
        <f>R355+T355</f>
        <v>40</v>
      </c>
      <c r="Z355" s="1325" t="s">
        <v>416</v>
      </c>
      <c r="AA355" s="1178"/>
      <c r="AB355" s="1239"/>
      <c r="AC355" s="1178"/>
      <c r="AD355" s="1240"/>
      <c r="AE355" s="1178"/>
      <c r="AF355" s="1241"/>
      <c r="AG355" s="1091">
        <f t="shared" si="340"/>
        <v>0</v>
      </c>
      <c r="AH355" s="1242">
        <f t="shared" si="341"/>
        <v>0</v>
      </c>
      <c r="AI355" s="1091">
        <f t="shared" si="342"/>
        <v>0</v>
      </c>
      <c r="AJ355" s="1055">
        <f t="shared" si="343"/>
        <v>0</v>
      </c>
      <c r="AL355" s="1105" t="s">
        <v>105</v>
      </c>
      <c r="AM355" s="1106">
        <f t="shared" si="346"/>
        <v>0</v>
      </c>
      <c r="AN355" s="1107">
        <f t="shared" si="347"/>
        <v>0</v>
      </c>
      <c r="AO355" s="1325" t="s">
        <v>416</v>
      </c>
      <c r="AP355" s="1115">
        <f t="shared" si="344"/>
        <v>0</v>
      </c>
      <c r="AQ355" s="1135">
        <f t="shared" si="345"/>
        <v>0</v>
      </c>
    </row>
    <row r="356" spans="1:46" ht="15" thickBot="1">
      <c r="A356" s="240" t="s">
        <v>9</v>
      </c>
      <c r="B356" s="247" t="s">
        <v>10</v>
      </c>
      <c r="C356" s="256">
        <v>70</v>
      </c>
      <c r="D356" s="2723" t="s">
        <v>970</v>
      </c>
      <c r="F356" s="70"/>
      <c r="G356" s="420"/>
      <c r="H356" s="187"/>
      <c r="I356" s="187"/>
      <c r="J356" s="991" t="s">
        <v>168</v>
      </c>
      <c r="K356" s="1542">
        <v>10.4</v>
      </c>
      <c r="L356" s="996">
        <v>9.1</v>
      </c>
      <c r="M356" s="93"/>
      <c r="N356" s="1105" t="s">
        <v>133</v>
      </c>
      <c r="O356" s="1066">
        <f>C347</f>
        <v>60</v>
      </c>
      <c r="P356" s="1261">
        <f>C347</f>
        <v>60</v>
      </c>
      <c r="Q356" s="1066">
        <f>C356</f>
        <v>70</v>
      </c>
      <c r="R356" s="1262">
        <f>C356</f>
        <v>70</v>
      </c>
      <c r="S356" s="1066">
        <f>C371</f>
        <v>20</v>
      </c>
      <c r="T356" s="1261">
        <f>C371</f>
        <v>20</v>
      </c>
      <c r="U356" s="1066">
        <f t="shared" ref="U356:U360" si="348">O356+Q356</f>
        <v>130</v>
      </c>
      <c r="V356" s="1253">
        <f t="shared" ref="V356:V360" si="349">P356+R356</f>
        <v>130</v>
      </c>
      <c r="W356" s="1066">
        <f t="shared" ref="W356:W360" si="350">Q356+S356</f>
        <v>90</v>
      </c>
      <c r="X356" s="1162">
        <f t="shared" ref="X356:X360" si="351">R356+T356</f>
        <v>90</v>
      </c>
      <c r="Z356" s="1153" t="s">
        <v>401</v>
      </c>
      <c r="AA356" s="1243">
        <f t="shared" ref="AA356:AF356" si="352">SUM(AA348:AA355)</f>
        <v>0</v>
      </c>
      <c r="AB356" s="1244">
        <f t="shared" si="352"/>
        <v>0</v>
      </c>
      <c r="AC356" s="1245">
        <f t="shared" si="352"/>
        <v>45.5</v>
      </c>
      <c r="AD356" s="1155">
        <f t="shared" si="352"/>
        <v>45.5</v>
      </c>
      <c r="AE356" s="1243">
        <f t="shared" si="352"/>
        <v>0</v>
      </c>
      <c r="AF356" s="1246">
        <f t="shared" si="352"/>
        <v>0</v>
      </c>
      <c r="AG356" s="1154">
        <f t="shared" si="340"/>
        <v>45.5</v>
      </c>
      <c r="AH356" s="1247">
        <f t="shared" si="341"/>
        <v>45.5</v>
      </c>
      <c r="AI356" s="1154">
        <f t="shared" si="342"/>
        <v>45.5</v>
      </c>
      <c r="AJ356" s="1248">
        <f t="shared" si="343"/>
        <v>45.5</v>
      </c>
      <c r="AL356" s="453" t="s">
        <v>45</v>
      </c>
      <c r="AM356" s="1106">
        <f t="shared" si="346"/>
        <v>256.89999999999998</v>
      </c>
      <c r="AN356" s="1107">
        <f t="shared" si="347"/>
        <v>191.17000000000002</v>
      </c>
      <c r="AO356" s="1153" t="s">
        <v>401</v>
      </c>
      <c r="AP356" s="1154">
        <f t="shared" si="344"/>
        <v>45.5</v>
      </c>
      <c r="AQ356" s="1155">
        <f t="shared" si="345"/>
        <v>45.5</v>
      </c>
    </row>
    <row r="357" spans="1:46" ht="15" thickBot="1">
      <c r="A357" s="240" t="s">
        <v>9</v>
      </c>
      <c r="B357" s="247" t="s">
        <v>406</v>
      </c>
      <c r="C357" s="256">
        <v>40</v>
      </c>
      <c r="D357" s="242" t="s">
        <v>89</v>
      </c>
      <c r="E357" s="241">
        <v>5</v>
      </c>
      <c r="F357" s="1380">
        <v>5</v>
      </c>
      <c r="G357" s="2028" t="s">
        <v>757</v>
      </c>
      <c r="H357" s="1720"/>
      <c r="I357" s="2029"/>
      <c r="J357" s="991" t="s">
        <v>68</v>
      </c>
      <c r="K357" s="1542">
        <v>16.25</v>
      </c>
      <c r="L357" s="1469">
        <v>13</v>
      </c>
      <c r="M357" s="1293"/>
      <c r="N357" s="1105" t="s">
        <v>79</v>
      </c>
      <c r="O357" s="1066"/>
      <c r="P357" s="1610"/>
      <c r="Q357" s="1066">
        <f>E360</f>
        <v>2.5</v>
      </c>
      <c r="R357" s="1253">
        <f>F360</f>
        <v>2.5</v>
      </c>
      <c r="S357" s="1066">
        <f>E370+H370</f>
        <v>5.3000000000000007</v>
      </c>
      <c r="T357" s="1264">
        <f>F370+I370</f>
        <v>5.3000000000000007</v>
      </c>
      <c r="U357" s="1066">
        <f t="shared" si="348"/>
        <v>2.5</v>
      </c>
      <c r="V357" s="1253">
        <f t="shared" si="349"/>
        <v>2.5</v>
      </c>
      <c r="W357" s="1066">
        <f t="shared" si="350"/>
        <v>7.8000000000000007</v>
      </c>
      <c r="X357" s="1162">
        <f t="shared" si="351"/>
        <v>7.8000000000000007</v>
      </c>
      <c r="Z357" s="2272" t="s">
        <v>852</v>
      </c>
      <c r="AA357" s="1087"/>
      <c r="AB357" s="1592"/>
      <c r="AC357" s="1089"/>
      <c r="AD357" s="1249"/>
      <c r="AE357" s="1092"/>
      <c r="AF357" s="1330"/>
      <c r="AG357" s="1092">
        <f t="shared" si="340"/>
        <v>0</v>
      </c>
      <c r="AH357" s="1250">
        <f t="shared" si="341"/>
        <v>0</v>
      </c>
      <c r="AI357" s="1092">
        <f t="shared" si="342"/>
        <v>0</v>
      </c>
      <c r="AJ357" s="1251">
        <f t="shared" si="343"/>
        <v>0</v>
      </c>
      <c r="AL357" s="2392" t="s">
        <v>865</v>
      </c>
      <c r="AM357" s="2396">
        <f t="shared" ref="AM357:AM385" si="353">O361+Q361+S361</f>
        <v>314.76</v>
      </c>
      <c r="AN357" s="1112">
        <f t="shared" ref="AN357:AN385" si="354">P361+R361+T361</f>
        <v>248.45999999999998</v>
      </c>
      <c r="AO357" s="2272" t="s">
        <v>852</v>
      </c>
      <c r="AP357" s="1326"/>
      <c r="AQ357" s="1341">
        <f t="shared" ref="AQ357:AQ371" si="355">AB357+AD357+AF357</f>
        <v>0</v>
      </c>
    </row>
    <row r="358" spans="1:46" ht="15" thickBot="1">
      <c r="A358" s="1587" t="s">
        <v>461</v>
      </c>
      <c r="B358" s="233" t="s">
        <v>308</v>
      </c>
      <c r="C358" s="256">
        <v>100</v>
      </c>
      <c r="D358" s="242" t="s">
        <v>589</v>
      </c>
      <c r="E358" s="995">
        <v>3.25</v>
      </c>
      <c r="F358" s="1372">
        <v>2.5</v>
      </c>
      <c r="G358" s="1485" t="s">
        <v>100</v>
      </c>
      <c r="H358" s="1357" t="s">
        <v>101</v>
      </c>
      <c r="I358" s="1486" t="s">
        <v>102</v>
      </c>
      <c r="J358" s="242" t="s">
        <v>96</v>
      </c>
      <c r="K358" s="1406">
        <v>3.9</v>
      </c>
      <c r="L358" s="996">
        <v>3.9</v>
      </c>
      <c r="M358" s="93"/>
      <c r="N358" s="1108" t="s">
        <v>392</v>
      </c>
      <c r="O358" s="1067">
        <f t="shared" ref="O358:T358" si="356">AA356</f>
        <v>0</v>
      </c>
      <c r="P358" s="1291">
        <f t="shared" si="356"/>
        <v>0</v>
      </c>
      <c r="Q358" s="1067">
        <f t="shared" si="356"/>
        <v>45.5</v>
      </c>
      <c r="R358" s="1265">
        <f t="shared" si="356"/>
        <v>45.5</v>
      </c>
      <c r="S358" s="1067">
        <f t="shared" si="356"/>
        <v>0</v>
      </c>
      <c r="T358" s="1266">
        <f t="shared" si="356"/>
        <v>0</v>
      </c>
      <c r="U358" s="1067">
        <f t="shared" si="348"/>
        <v>45.5</v>
      </c>
      <c r="V358" s="1110">
        <f t="shared" si="349"/>
        <v>45.5</v>
      </c>
      <c r="W358" s="1067">
        <f t="shared" si="350"/>
        <v>45.5</v>
      </c>
      <c r="X358" s="1265">
        <f t="shared" si="351"/>
        <v>45.5</v>
      </c>
      <c r="Z358" s="1123" t="s">
        <v>414</v>
      </c>
      <c r="AA358" s="895"/>
      <c r="AB358" s="1593"/>
      <c r="AC358" s="1090"/>
      <c r="AD358" s="1252"/>
      <c r="AE358" s="1090"/>
      <c r="AF358" s="1331"/>
      <c r="AG358" s="1090">
        <f t="shared" si="340"/>
        <v>0</v>
      </c>
      <c r="AH358" s="1253">
        <f t="shared" si="341"/>
        <v>0</v>
      </c>
      <c r="AI358" s="1090">
        <f t="shared" si="342"/>
        <v>0</v>
      </c>
      <c r="AJ358" s="1162">
        <f t="shared" si="343"/>
        <v>0</v>
      </c>
      <c r="AL358" s="2393" t="s">
        <v>866</v>
      </c>
      <c r="AM358" s="2396">
        <f t="shared" si="353"/>
        <v>0</v>
      </c>
      <c r="AN358" s="1112">
        <f t="shared" si="354"/>
        <v>0</v>
      </c>
      <c r="AO358" s="1123" t="s">
        <v>414</v>
      </c>
      <c r="AP358" s="1326">
        <f t="shared" ref="AP358:AP371" si="357">AA358+AC358+AE358</f>
        <v>0</v>
      </c>
      <c r="AQ358" s="1341">
        <f t="shared" si="355"/>
        <v>0</v>
      </c>
    </row>
    <row r="359" spans="1:46">
      <c r="A359" s="60"/>
      <c r="B359" s="1468"/>
      <c r="C359" s="70"/>
      <c r="D359" s="2723" t="s">
        <v>972</v>
      </c>
      <c r="F359" s="70"/>
      <c r="G359" s="1472" t="s">
        <v>92</v>
      </c>
      <c r="H359" s="1436">
        <v>1</v>
      </c>
      <c r="I359" s="1430">
        <v>1</v>
      </c>
      <c r="J359" s="242" t="s">
        <v>565</v>
      </c>
      <c r="K359" s="992">
        <v>0.56899999999999995</v>
      </c>
      <c r="L359" s="1424">
        <v>0.56899999999999995</v>
      </c>
      <c r="M359" s="93"/>
      <c r="N359" s="1105" t="s">
        <v>105</v>
      </c>
      <c r="O359" s="1066"/>
      <c r="P359" s="1059"/>
      <c r="Q359" s="1066"/>
      <c r="R359" s="1162"/>
      <c r="S359" s="1066"/>
      <c r="T359" s="1267"/>
      <c r="U359" s="1066">
        <f t="shared" si="348"/>
        <v>0</v>
      </c>
      <c r="V359" s="1253">
        <f t="shared" si="349"/>
        <v>0</v>
      </c>
      <c r="W359" s="1066">
        <f t="shared" si="350"/>
        <v>0</v>
      </c>
      <c r="X359" s="1162">
        <f t="shared" si="351"/>
        <v>0</v>
      </c>
      <c r="Z359" s="1122" t="s">
        <v>285</v>
      </c>
      <c r="AA359" s="895"/>
      <c r="AB359" s="1594"/>
      <c r="AC359" s="1090"/>
      <c r="AD359" s="1252"/>
      <c r="AE359" s="1090"/>
      <c r="AF359" s="1331"/>
      <c r="AG359" s="1090">
        <f t="shared" si="340"/>
        <v>0</v>
      </c>
      <c r="AH359" s="1253">
        <f t="shared" si="341"/>
        <v>0</v>
      </c>
      <c r="AI359" s="1090">
        <f t="shared" si="342"/>
        <v>0</v>
      </c>
      <c r="AJ359" s="1162">
        <f t="shared" si="343"/>
        <v>0</v>
      </c>
      <c r="AL359" s="1105" t="s">
        <v>70</v>
      </c>
      <c r="AM359" s="1130">
        <f t="shared" si="353"/>
        <v>143</v>
      </c>
      <c r="AN359" s="1107">
        <f t="shared" si="354"/>
        <v>100</v>
      </c>
      <c r="AO359" s="1122" t="s">
        <v>285</v>
      </c>
      <c r="AP359" s="1326">
        <f t="shared" si="357"/>
        <v>0</v>
      </c>
      <c r="AQ359" s="1341">
        <f t="shared" si="355"/>
        <v>0</v>
      </c>
    </row>
    <row r="360" spans="1:46">
      <c r="A360" s="60"/>
      <c r="B360" s="1468"/>
      <c r="C360" s="70"/>
      <c r="D360" s="1808" t="s">
        <v>468</v>
      </c>
      <c r="E360" s="1406">
        <v>2.5</v>
      </c>
      <c r="F360" s="996">
        <v>2.5</v>
      </c>
      <c r="G360" s="1418" t="s">
        <v>81</v>
      </c>
      <c r="H360" s="1432">
        <v>100</v>
      </c>
      <c r="I360" s="1372"/>
      <c r="J360" s="1387" t="s">
        <v>81</v>
      </c>
      <c r="K360" s="241">
        <v>76.8</v>
      </c>
      <c r="L360" s="1380">
        <v>76.8</v>
      </c>
      <c r="M360" s="93"/>
      <c r="N360" s="453" t="s">
        <v>45</v>
      </c>
      <c r="O360" s="1606">
        <f>E343</f>
        <v>168.67</v>
      </c>
      <c r="P360" s="1273">
        <f>F343</f>
        <v>124</v>
      </c>
      <c r="Q360" s="1066"/>
      <c r="R360" s="1162"/>
      <c r="S360" s="1066">
        <f>E368</f>
        <v>88.23</v>
      </c>
      <c r="T360" s="1267">
        <f>F368</f>
        <v>67.17</v>
      </c>
      <c r="U360" s="1066">
        <f t="shared" si="348"/>
        <v>168.67</v>
      </c>
      <c r="V360" s="1253">
        <f t="shared" si="349"/>
        <v>124</v>
      </c>
      <c r="W360" s="1066">
        <f t="shared" si="350"/>
        <v>88.23</v>
      </c>
      <c r="X360" s="1162">
        <f t="shared" si="351"/>
        <v>67.17</v>
      </c>
      <c r="Z360" s="1124" t="s">
        <v>471</v>
      </c>
      <c r="AA360" s="895"/>
      <c r="AB360" s="1595"/>
      <c r="AC360" s="1090"/>
      <c r="AD360" s="1252"/>
      <c r="AE360" s="1091"/>
      <c r="AF360" s="1332"/>
      <c r="AG360" s="1091">
        <f t="shared" si="340"/>
        <v>0</v>
      </c>
      <c r="AH360" s="1255">
        <f t="shared" si="341"/>
        <v>0</v>
      </c>
      <c r="AI360" s="1091">
        <f t="shared" si="342"/>
        <v>0</v>
      </c>
      <c r="AJ360" s="1055">
        <f t="shared" si="343"/>
        <v>0</v>
      </c>
      <c r="AL360" s="1113" t="s">
        <v>104</v>
      </c>
      <c r="AM360" s="1106">
        <f t="shared" si="353"/>
        <v>20</v>
      </c>
      <c r="AN360" s="1107">
        <f t="shared" si="354"/>
        <v>20</v>
      </c>
      <c r="AO360" s="1124" t="s">
        <v>471</v>
      </c>
      <c r="AP360" s="1326">
        <f t="shared" si="357"/>
        <v>0</v>
      </c>
      <c r="AQ360" s="1341">
        <f t="shared" si="355"/>
        <v>0</v>
      </c>
    </row>
    <row r="361" spans="1:46">
      <c r="A361" s="60"/>
      <c r="B361" s="1468"/>
      <c r="C361" s="70"/>
      <c r="D361" s="1421" t="s">
        <v>630</v>
      </c>
      <c r="E361" s="1406">
        <v>2.2999999999999998</v>
      </c>
      <c r="F361" s="996">
        <v>2.2999999999999998</v>
      </c>
      <c r="G361" s="188" t="s">
        <v>50</v>
      </c>
      <c r="H361" s="227">
        <v>10</v>
      </c>
      <c r="I361" s="1969">
        <v>10</v>
      </c>
      <c r="J361" s="1462" t="s">
        <v>426</v>
      </c>
      <c r="K361" s="1517"/>
      <c r="L361" s="1880">
        <v>0.95199999999999996</v>
      </c>
      <c r="M361" s="93"/>
      <c r="N361" s="2392" t="s">
        <v>865</v>
      </c>
      <c r="O361" s="1068">
        <f t="shared" ref="O361:T361" si="358">AA371</f>
        <v>96.89</v>
      </c>
      <c r="P361" s="1268">
        <f t="shared" si="358"/>
        <v>73.239999999999995</v>
      </c>
      <c r="Q361" s="2394">
        <f t="shared" si="358"/>
        <v>217.87</v>
      </c>
      <c r="R361" s="2395">
        <f t="shared" si="358"/>
        <v>175.21999999999997</v>
      </c>
      <c r="S361" s="1068">
        <f t="shared" si="358"/>
        <v>0</v>
      </c>
      <c r="T361" s="1270">
        <f t="shared" si="358"/>
        <v>0</v>
      </c>
      <c r="U361" s="2394">
        <f t="shared" ref="U361:X363" si="359">O361+Q361</f>
        <v>314.76</v>
      </c>
      <c r="V361" s="1112">
        <f t="shared" si="359"/>
        <v>248.45999999999998</v>
      </c>
      <c r="W361" s="2394">
        <f t="shared" si="359"/>
        <v>217.87</v>
      </c>
      <c r="X361" s="2395">
        <f t="shared" si="359"/>
        <v>175.21999999999997</v>
      </c>
      <c r="Z361" s="1124" t="s">
        <v>63</v>
      </c>
      <c r="AA361" s="1087"/>
      <c r="AB361" s="1592"/>
      <c r="AC361" s="1089"/>
      <c r="AD361" s="1249"/>
      <c r="AE361" s="1090"/>
      <c r="AF361" s="1331"/>
      <c r="AG361" s="1090">
        <f t="shared" si="340"/>
        <v>0</v>
      </c>
      <c r="AH361" s="1253">
        <f t="shared" si="341"/>
        <v>0</v>
      </c>
      <c r="AI361" s="1090">
        <f t="shared" si="342"/>
        <v>0</v>
      </c>
      <c r="AJ361" s="1162">
        <f t="shared" si="343"/>
        <v>0</v>
      </c>
      <c r="AL361" s="1105" t="s">
        <v>132</v>
      </c>
      <c r="AM361" s="1106">
        <f t="shared" si="353"/>
        <v>0</v>
      </c>
      <c r="AN361" s="1107">
        <f t="shared" si="354"/>
        <v>0</v>
      </c>
      <c r="AO361" s="1124" t="s">
        <v>63</v>
      </c>
      <c r="AP361" s="1326">
        <f t="shared" si="357"/>
        <v>0</v>
      </c>
      <c r="AQ361" s="1341">
        <f t="shared" si="355"/>
        <v>0</v>
      </c>
    </row>
    <row r="362" spans="1:46" ht="15" thickBot="1">
      <c r="A362" s="60"/>
      <c r="B362" s="1468"/>
      <c r="C362" s="70"/>
      <c r="D362" s="242" t="s">
        <v>565</v>
      </c>
      <c r="E362" s="1406">
        <v>1.1000000000000001</v>
      </c>
      <c r="F362" s="996">
        <v>1.1000000000000001</v>
      </c>
      <c r="G362" s="1418" t="s">
        <v>80</v>
      </c>
      <c r="H362" s="1452">
        <v>105.5</v>
      </c>
      <c r="I362" s="1372">
        <v>100</v>
      </c>
      <c r="J362" s="60"/>
      <c r="K362" s="9"/>
      <c r="L362" s="70"/>
      <c r="M362" s="93"/>
      <c r="N362" s="2393" t="s">
        <v>866</v>
      </c>
      <c r="O362" s="1068">
        <f t="shared" ref="O362:T362" si="360">AA377</f>
        <v>0</v>
      </c>
      <c r="P362" s="1268">
        <f t="shared" si="360"/>
        <v>0</v>
      </c>
      <c r="Q362" s="1068">
        <f t="shared" si="360"/>
        <v>0</v>
      </c>
      <c r="R362" s="1269">
        <f t="shared" si="360"/>
        <v>0</v>
      </c>
      <c r="S362" s="1068">
        <f t="shared" si="360"/>
        <v>0</v>
      </c>
      <c r="T362" s="1270">
        <f t="shared" si="360"/>
        <v>0</v>
      </c>
      <c r="U362" s="1068">
        <f t="shared" si="359"/>
        <v>0</v>
      </c>
      <c r="V362" s="1112">
        <f t="shared" si="359"/>
        <v>0</v>
      </c>
      <c r="W362" s="1068">
        <f t="shared" si="359"/>
        <v>0</v>
      </c>
      <c r="X362" s="1269">
        <f t="shared" si="359"/>
        <v>0</v>
      </c>
      <c r="Z362" s="1802" t="s">
        <v>568</v>
      </c>
      <c r="AA362" s="895"/>
      <c r="AB362" s="1593"/>
      <c r="AC362" s="1090">
        <f>E358</f>
        <v>3.25</v>
      </c>
      <c r="AD362" s="1252">
        <f>F358</f>
        <v>2.5</v>
      </c>
      <c r="AE362" s="1090"/>
      <c r="AF362" s="1331"/>
      <c r="AG362" s="1090">
        <f t="shared" si="340"/>
        <v>3.25</v>
      </c>
      <c r="AH362" s="1253">
        <f t="shared" si="341"/>
        <v>2.5</v>
      </c>
      <c r="AI362" s="1090">
        <f t="shared" si="342"/>
        <v>3.25</v>
      </c>
      <c r="AJ362" s="1162">
        <f t="shared" si="343"/>
        <v>2.5</v>
      </c>
      <c r="AL362" s="453" t="s">
        <v>85</v>
      </c>
      <c r="AM362" s="1106">
        <f t="shared" si="353"/>
        <v>91.37</v>
      </c>
      <c r="AN362" s="1107">
        <f t="shared" si="354"/>
        <v>79</v>
      </c>
      <c r="AO362" s="1802" t="s">
        <v>568</v>
      </c>
      <c r="AP362" s="1326">
        <f t="shared" si="357"/>
        <v>3.25</v>
      </c>
      <c r="AQ362" s="1341">
        <f t="shared" si="355"/>
        <v>2.5</v>
      </c>
    </row>
    <row r="363" spans="1:46" ht="15" thickBot="1">
      <c r="A363" s="60"/>
      <c r="B363" s="1468"/>
      <c r="C363" s="70"/>
      <c r="D363" s="1421" t="s">
        <v>162</v>
      </c>
      <c r="E363" s="241">
        <v>0.01</v>
      </c>
      <c r="F363" s="1372">
        <v>0.01</v>
      </c>
      <c r="G363" s="1428"/>
      <c r="H363" s="149"/>
      <c r="I363" s="1441"/>
      <c r="J363" s="1863" t="s">
        <v>697</v>
      </c>
      <c r="K363" s="1097"/>
      <c r="L363" s="1858"/>
      <c r="M363" s="93"/>
      <c r="N363" s="1105" t="s">
        <v>70</v>
      </c>
      <c r="O363" s="1779">
        <f t="shared" ref="O363:T363" si="361">AA385</f>
        <v>0</v>
      </c>
      <c r="P363" s="1273">
        <f t="shared" si="361"/>
        <v>0</v>
      </c>
      <c r="Q363" s="1069">
        <f t="shared" si="361"/>
        <v>143</v>
      </c>
      <c r="R363" s="1162">
        <f t="shared" si="361"/>
        <v>100</v>
      </c>
      <c r="S363" s="1069">
        <f t="shared" si="361"/>
        <v>0</v>
      </c>
      <c r="T363" s="1267">
        <f t="shared" si="361"/>
        <v>0</v>
      </c>
      <c r="U363" s="1069">
        <f t="shared" si="359"/>
        <v>143</v>
      </c>
      <c r="V363" s="1253">
        <f t="shared" si="359"/>
        <v>100</v>
      </c>
      <c r="W363" s="1069">
        <f t="shared" si="359"/>
        <v>143</v>
      </c>
      <c r="X363" s="1162">
        <f t="shared" si="359"/>
        <v>100</v>
      </c>
      <c r="Z363" s="1123" t="s">
        <v>413</v>
      </c>
      <c r="AA363" s="895"/>
      <c r="AB363" s="1594"/>
      <c r="AC363" s="1090"/>
      <c r="AD363" s="1252"/>
      <c r="AE363" s="1090"/>
      <c r="AF363" s="1331"/>
      <c r="AG363" s="1090">
        <f t="shared" si="340"/>
        <v>0</v>
      </c>
      <c r="AH363" s="1253">
        <f t="shared" si="341"/>
        <v>0</v>
      </c>
      <c r="AI363" s="1090">
        <f t="shared" si="342"/>
        <v>0</v>
      </c>
      <c r="AJ363" s="1162">
        <f t="shared" si="343"/>
        <v>0</v>
      </c>
      <c r="AL363" s="453" t="s">
        <v>418</v>
      </c>
      <c r="AM363" s="1106">
        <f t="shared" si="353"/>
        <v>190.8</v>
      </c>
      <c r="AN363" s="1107">
        <f t="shared" si="354"/>
        <v>135.5</v>
      </c>
      <c r="AO363" s="1123" t="s">
        <v>413</v>
      </c>
      <c r="AP363" s="1326">
        <f t="shared" si="357"/>
        <v>0</v>
      </c>
      <c r="AQ363" s="1341">
        <f t="shared" si="355"/>
        <v>0</v>
      </c>
    </row>
    <row r="364" spans="1:46" ht="15" thickBot="1">
      <c r="A364" s="60"/>
      <c r="B364" s="1468"/>
      <c r="C364" s="70"/>
      <c r="D364" s="1376" t="s">
        <v>554</v>
      </c>
      <c r="E364" s="992">
        <v>200</v>
      </c>
      <c r="F364" s="1378">
        <v>200</v>
      </c>
      <c r="G364" s="60"/>
      <c r="I364" s="70"/>
      <c r="J364" s="1366" t="s">
        <v>100</v>
      </c>
      <c r="K364" s="1367" t="s">
        <v>101</v>
      </c>
      <c r="L364" s="1368" t="s">
        <v>102</v>
      </c>
      <c r="M364" s="93"/>
      <c r="N364" s="1113" t="s">
        <v>104</v>
      </c>
      <c r="O364" s="1779">
        <f t="shared" ref="O364:T364" si="362">AA389</f>
        <v>20</v>
      </c>
      <c r="P364" s="1059">
        <f t="shared" si="362"/>
        <v>20</v>
      </c>
      <c r="Q364" s="1069">
        <f t="shared" si="362"/>
        <v>0</v>
      </c>
      <c r="R364" s="1253">
        <f t="shared" si="362"/>
        <v>0</v>
      </c>
      <c r="S364" s="1069">
        <f t="shared" si="362"/>
        <v>0</v>
      </c>
      <c r="T364" s="1267">
        <f t="shared" si="362"/>
        <v>0</v>
      </c>
      <c r="U364" s="1066">
        <f t="shared" ref="U364:U386" si="363">O364+Q364</f>
        <v>20</v>
      </c>
      <c r="V364" s="1253">
        <f t="shared" ref="V364:V391" si="364">P364+R364</f>
        <v>20</v>
      </c>
      <c r="W364" s="1066">
        <f t="shared" ref="W364:W389" si="365">Q364+S364</f>
        <v>0</v>
      </c>
      <c r="X364" s="1162">
        <f t="shared" ref="X364:X391" si="366">R364+T364</f>
        <v>0</v>
      </c>
      <c r="Z364" s="1124" t="s">
        <v>125</v>
      </c>
      <c r="AA364" s="895">
        <f>K343</f>
        <v>66</v>
      </c>
      <c r="AB364" s="1594">
        <f>L343</f>
        <v>47.4</v>
      </c>
      <c r="AC364" s="1090">
        <f>E352</f>
        <v>87.5</v>
      </c>
      <c r="AD364" s="1252">
        <f>F352</f>
        <v>70</v>
      </c>
      <c r="AE364" s="1090"/>
      <c r="AF364" s="1331"/>
      <c r="AG364" s="1090">
        <f t="shared" si="340"/>
        <v>153.5</v>
      </c>
      <c r="AH364" s="1253">
        <f t="shared" si="341"/>
        <v>117.4</v>
      </c>
      <c r="AI364" s="1090">
        <f t="shared" si="342"/>
        <v>87.5</v>
      </c>
      <c r="AJ364" s="1162">
        <f t="shared" si="343"/>
        <v>70</v>
      </c>
      <c r="AL364" s="1105" t="s">
        <v>121</v>
      </c>
      <c r="AM364" s="1106">
        <f t="shared" si="353"/>
        <v>0</v>
      </c>
      <c r="AN364" s="1107">
        <f t="shared" si="354"/>
        <v>0</v>
      </c>
      <c r="AO364" s="1124" t="s">
        <v>125</v>
      </c>
      <c r="AP364" s="1326">
        <f t="shared" si="357"/>
        <v>153.5</v>
      </c>
      <c r="AQ364" s="1341">
        <f t="shared" si="355"/>
        <v>117.4</v>
      </c>
    </row>
    <row r="365" spans="1:46" ht="15" thickBot="1">
      <c r="A365" s="1299" t="s">
        <v>378</v>
      </c>
      <c r="B365" s="1471"/>
      <c r="C365" s="72">
        <f>C351+C352+C354+C355+C356+C357+C358+80+130</f>
        <v>980</v>
      </c>
      <c r="D365" s="1523" t="s">
        <v>426</v>
      </c>
      <c r="E365" s="1872"/>
      <c r="F365" s="1444">
        <v>1</v>
      </c>
      <c r="G365" s="56"/>
      <c r="H365" s="31"/>
      <c r="I365" s="72"/>
      <c r="J365" s="1881" t="s">
        <v>698</v>
      </c>
      <c r="K365" s="1896">
        <v>143</v>
      </c>
      <c r="L365" s="1897">
        <v>100</v>
      </c>
      <c r="M365" s="93"/>
      <c r="N365" s="1105" t="s">
        <v>132</v>
      </c>
      <c r="O365" s="1066"/>
      <c r="P365" s="1059"/>
      <c r="Q365" s="1066"/>
      <c r="R365" s="1162"/>
      <c r="S365" s="1066"/>
      <c r="T365" s="1267"/>
      <c r="U365" s="1066">
        <f t="shared" si="363"/>
        <v>0</v>
      </c>
      <c r="V365" s="1253">
        <f t="shared" si="364"/>
        <v>0</v>
      </c>
      <c r="W365" s="1066">
        <f t="shared" si="365"/>
        <v>0</v>
      </c>
      <c r="X365" s="1162">
        <f t="shared" si="366"/>
        <v>0</v>
      </c>
      <c r="Z365" s="1124" t="s">
        <v>87</v>
      </c>
      <c r="AA365" s="895">
        <f>E344</f>
        <v>15.45</v>
      </c>
      <c r="AB365" s="1597">
        <f>F344</f>
        <v>12.4</v>
      </c>
      <c r="AC365" s="1090">
        <f>E355+K356</f>
        <v>22.4</v>
      </c>
      <c r="AD365" s="1252">
        <f>F355+L356</f>
        <v>19.100000000000001</v>
      </c>
      <c r="AE365" s="1090"/>
      <c r="AF365" s="1331"/>
      <c r="AG365" s="1090">
        <f t="shared" si="340"/>
        <v>37.849999999999994</v>
      </c>
      <c r="AH365" s="1253">
        <f t="shared" si="341"/>
        <v>31.5</v>
      </c>
      <c r="AI365" s="1090">
        <f t="shared" si="342"/>
        <v>22.4</v>
      </c>
      <c r="AJ365" s="1162">
        <f t="shared" si="343"/>
        <v>19.100000000000001</v>
      </c>
      <c r="AL365" s="1105" t="s">
        <v>65</v>
      </c>
      <c r="AM365" s="1106">
        <f t="shared" si="353"/>
        <v>0</v>
      </c>
      <c r="AN365" s="1107">
        <f t="shared" si="354"/>
        <v>0</v>
      </c>
      <c r="AO365" s="1124" t="s">
        <v>87</v>
      </c>
      <c r="AP365" s="1326">
        <f t="shared" si="357"/>
        <v>37.849999999999994</v>
      </c>
      <c r="AQ365" s="1341">
        <f t="shared" si="355"/>
        <v>31.5</v>
      </c>
    </row>
    <row r="366" spans="1:46" ht="15" thickBot="1">
      <c r="A366" s="623"/>
      <c r="B366" s="169" t="s">
        <v>238</v>
      </c>
      <c r="C366" s="1946"/>
      <c r="D366" s="1488" t="s">
        <v>767</v>
      </c>
      <c r="E366" s="1097"/>
      <c r="F366" s="1858"/>
      <c r="G366" s="39"/>
      <c r="H366" s="39"/>
      <c r="I366" s="49"/>
      <c r="J366" s="2516" t="s">
        <v>908</v>
      </c>
      <c r="K366" s="1925"/>
      <c r="L366" s="1926"/>
      <c r="M366" s="93"/>
      <c r="N366" s="453" t="s">
        <v>404</v>
      </c>
      <c r="O366" s="1066">
        <f t="shared" ref="O366:T366" si="367">AA392</f>
        <v>91.37</v>
      </c>
      <c r="P366" s="1059">
        <f t="shared" si="367"/>
        <v>79</v>
      </c>
      <c r="Q366" s="1066">
        <f t="shared" si="367"/>
        <v>0</v>
      </c>
      <c r="R366" s="1162">
        <f t="shared" si="367"/>
        <v>0</v>
      </c>
      <c r="S366" s="1066">
        <f t="shared" si="367"/>
        <v>0</v>
      </c>
      <c r="T366" s="1267">
        <f t="shared" si="367"/>
        <v>0</v>
      </c>
      <c r="U366" s="1066">
        <f t="shared" si="363"/>
        <v>91.37</v>
      </c>
      <c r="V366" s="1253">
        <f t="shared" si="364"/>
        <v>79</v>
      </c>
      <c r="W366" s="1066">
        <f t="shared" si="365"/>
        <v>0</v>
      </c>
      <c r="X366" s="1162">
        <f t="shared" si="366"/>
        <v>0</v>
      </c>
      <c r="Z366" s="1124" t="s">
        <v>68</v>
      </c>
      <c r="AA366" s="895">
        <f>K344</f>
        <v>8</v>
      </c>
      <c r="AB366" s="1597">
        <f>L344</f>
        <v>6</v>
      </c>
      <c r="AC366" s="1090">
        <f>E353+H352+K357</f>
        <v>98.52</v>
      </c>
      <c r="AD366" s="1252">
        <f>F353+L357+I352</f>
        <v>77.42</v>
      </c>
      <c r="AE366" s="1090"/>
      <c r="AF366" s="1331"/>
      <c r="AG366" s="1090">
        <f t="shared" si="340"/>
        <v>106.52</v>
      </c>
      <c r="AH366" s="1253">
        <f t="shared" si="341"/>
        <v>83.42</v>
      </c>
      <c r="AI366" s="1090">
        <f t="shared" si="342"/>
        <v>98.52</v>
      </c>
      <c r="AJ366" s="1162">
        <f t="shared" si="343"/>
        <v>77.42</v>
      </c>
      <c r="AL366" s="1105" t="s">
        <v>60</v>
      </c>
      <c r="AM366" s="1106">
        <f t="shared" si="353"/>
        <v>125.5</v>
      </c>
      <c r="AN366" s="1107">
        <f t="shared" si="354"/>
        <v>120</v>
      </c>
      <c r="AO366" s="1124" t="s">
        <v>68</v>
      </c>
      <c r="AP366" s="1326">
        <f t="shared" si="357"/>
        <v>106.52</v>
      </c>
      <c r="AQ366" s="1341">
        <f t="shared" si="355"/>
        <v>83.42</v>
      </c>
    </row>
    <row r="367" spans="1:46" ht="15" thickBot="1">
      <c r="A367" s="238" t="s">
        <v>712</v>
      </c>
      <c r="B367" s="255" t="s">
        <v>908</v>
      </c>
      <c r="C367" s="378">
        <v>200</v>
      </c>
      <c r="D367" s="1403" t="s">
        <v>100</v>
      </c>
      <c r="E367" s="1355" t="s">
        <v>101</v>
      </c>
      <c r="F367" s="1396" t="s">
        <v>102</v>
      </c>
      <c r="G367" s="1403" t="s">
        <v>100</v>
      </c>
      <c r="H367" s="1355" t="s">
        <v>101</v>
      </c>
      <c r="I367" s="1396" t="s">
        <v>102</v>
      </c>
      <c r="J367" s="1383" t="s">
        <v>100</v>
      </c>
      <c r="K367" s="1384" t="s">
        <v>101</v>
      </c>
      <c r="L367" s="1385" t="s">
        <v>102</v>
      </c>
      <c r="M367" s="592"/>
      <c r="N367" s="1105" t="s">
        <v>405</v>
      </c>
      <c r="O367" s="1066">
        <f t="shared" ref="O367:T367" si="368">AA396</f>
        <v>0</v>
      </c>
      <c r="P367" s="1271">
        <f t="shared" si="368"/>
        <v>0</v>
      </c>
      <c r="Q367" s="1066">
        <f t="shared" si="368"/>
        <v>190.8</v>
      </c>
      <c r="R367" s="1253">
        <f t="shared" si="368"/>
        <v>135.5</v>
      </c>
      <c r="S367" s="1066">
        <f t="shared" si="368"/>
        <v>0</v>
      </c>
      <c r="T367" s="1272">
        <f t="shared" si="368"/>
        <v>0</v>
      </c>
      <c r="U367" s="1066">
        <f t="shared" si="363"/>
        <v>190.8</v>
      </c>
      <c r="V367" s="1253">
        <f t="shared" si="364"/>
        <v>135.5</v>
      </c>
      <c r="W367" s="1066">
        <f t="shared" si="365"/>
        <v>190.8</v>
      </c>
      <c r="X367" s="1162">
        <f t="shared" si="366"/>
        <v>135.5</v>
      </c>
      <c r="Z367" s="1124" t="s">
        <v>74</v>
      </c>
      <c r="AA367" s="895"/>
      <c r="AB367" s="1594"/>
      <c r="AC367" s="1090"/>
      <c r="AD367" s="1252"/>
      <c r="AE367" s="1090"/>
      <c r="AF367" s="1331"/>
      <c r="AG367" s="1090">
        <f t="shared" si="340"/>
        <v>0</v>
      </c>
      <c r="AH367" s="1253">
        <f t="shared" si="341"/>
        <v>0</v>
      </c>
      <c r="AI367" s="1090">
        <f t="shared" si="342"/>
        <v>0</v>
      </c>
      <c r="AJ367" s="1162">
        <f t="shared" si="343"/>
        <v>0</v>
      </c>
      <c r="AL367" s="1105" t="s">
        <v>139</v>
      </c>
      <c r="AM367" s="1106">
        <f t="shared" si="353"/>
        <v>208</v>
      </c>
      <c r="AN367" s="1114">
        <f t="shared" si="354"/>
        <v>200</v>
      </c>
      <c r="AO367" s="1124" t="s">
        <v>74</v>
      </c>
      <c r="AP367" s="1326">
        <f t="shared" si="357"/>
        <v>0</v>
      </c>
      <c r="AQ367" s="1341">
        <f t="shared" si="355"/>
        <v>0</v>
      </c>
    </row>
    <row r="368" spans="1:46">
      <c r="A368" s="60"/>
      <c r="B368" s="334" t="s">
        <v>239</v>
      </c>
      <c r="C368" s="70"/>
      <c r="D368" s="987" t="s">
        <v>45</v>
      </c>
      <c r="E368" s="1401">
        <v>88.23</v>
      </c>
      <c r="F368" s="1948">
        <v>67.17</v>
      </c>
      <c r="G368" s="1362" t="s">
        <v>80</v>
      </c>
      <c r="H368" s="988">
        <v>20</v>
      </c>
      <c r="I368" s="1413">
        <v>20</v>
      </c>
      <c r="J368" s="1947" t="s">
        <v>714</v>
      </c>
      <c r="K368" s="988">
        <v>208</v>
      </c>
      <c r="L368" s="1448">
        <v>200</v>
      </c>
      <c r="M368" s="93"/>
      <c r="N368" s="1105" t="s">
        <v>121</v>
      </c>
      <c r="O368" s="1069"/>
      <c r="P368" s="1059"/>
      <c r="Q368" s="1066"/>
      <c r="R368" s="1162"/>
      <c r="S368" s="1066"/>
      <c r="T368" s="1267"/>
      <c r="U368" s="1066">
        <f t="shared" si="363"/>
        <v>0</v>
      </c>
      <c r="V368" s="1253">
        <f t="shared" si="364"/>
        <v>0</v>
      </c>
      <c r="W368" s="1066">
        <f t="shared" si="365"/>
        <v>0</v>
      </c>
      <c r="X368" s="1162">
        <f t="shared" si="366"/>
        <v>0</v>
      </c>
      <c r="Z368" s="1124" t="s">
        <v>129</v>
      </c>
      <c r="AA368" s="895"/>
      <c r="AB368" s="1598"/>
      <c r="AC368" s="1090"/>
      <c r="AD368" s="1252"/>
      <c r="AE368" s="1090"/>
      <c r="AF368" s="1331"/>
      <c r="AG368" s="1090">
        <f t="shared" si="340"/>
        <v>0</v>
      </c>
      <c r="AH368" s="1253">
        <f t="shared" si="341"/>
        <v>0</v>
      </c>
      <c r="AI368" s="1090">
        <f t="shared" si="342"/>
        <v>0</v>
      </c>
      <c r="AJ368" s="1162">
        <f t="shared" si="343"/>
        <v>0</v>
      </c>
      <c r="AL368" s="1105" t="s">
        <v>64</v>
      </c>
      <c r="AM368" s="1106">
        <f t="shared" si="353"/>
        <v>44.716000000000001</v>
      </c>
      <c r="AN368" s="1114">
        <f t="shared" si="354"/>
        <v>43.4</v>
      </c>
      <c r="AO368" s="1124" t="s">
        <v>129</v>
      </c>
      <c r="AP368" s="1326">
        <f t="shared" si="357"/>
        <v>0</v>
      </c>
      <c r="AQ368" s="1341">
        <f t="shared" si="355"/>
        <v>0</v>
      </c>
    </row>
    <row r="369" spans="1:43">
      <c r="A369" s="413" t="s">
        <v>733</v>
      </c>
      <c r="B369" s="2517" t="s">
        <v>732</v>
      </c>
      <c r="C369" s="378" t="s">
        <v>950</v>
      </c>
      <c r="D369" s="242" t="s">
        <v>91</v>
      </c>
      <c r="E369" s="241">
        <v>44.716000000000001</v>
      </c>
      <c r="F369" s="1442">
        <v>43.4</v>
      </c>
      <c r="G369" s="245" t="s">
        <v>82</v>
      </c>
      <c r="H369" s="241">
        <v>0.9</v>
      </c>
      <c r="I369" s="1373">
        <v>0.9</v>
      </c>
      <c r="J369" s="60"/>
      <c r="K369" s="9"/>
      <c r="L369" s="70"/>
      <c r="M369" s="93"/>
      <c r="N369" s="1105" t="s">
        <v>65</v>
      </c>
      <c r="O369" s="1606"/>
      <c r="P369" s="1271"/>
      <c r="Q369" s="1066"/>
      <c r="R369" s="1162"/>
      <c r="S369" s="1066"/>
      <c r="T369" s="1267"/>
      <c r="U369" s="1066">
        <f t="shared" si="363"/>
        <v>0</v>
      </c>
      <c r="V369" s="1253">
        <f t="shared" si="364"/>
        <v>0</v>
      </c>
      <c r="W369" s="1066">
        <f t="shared" si="365"/>
        <v>0</v>
      </c>
      <c r="X369" s="1162">
        <f t="shared" si="366"/>
        <v>0</v>
      </c>
      <c r="Z369" s="1124" t="s">
        <v>130</v>
      </c>
      <c r="AA369" s="895"/>
      <c r="AB369" s="1599"/>
      <c r="AC369" s="1090"/>
      <c r="AD369" s="1252"/>
      <c r="AE369" s="1090"/>
      <c r="AF369" s="1331"/>
      <c r="AG369" s="1090">
        <f t="shared" si="340"/>
        <v>0</v>
      </c>
      <c r="AH369" s="1253">
        <f t="shared" si="341"/>
        <v>0</v>
      </c>
      <c r="AI369" s="1090">
        <f t="shared" si="342"/>
        <v>0</v>
      </c>
      <c r="AJ369" s="1162">
        <f t="shared" si="343"/>
        <v>0</v>
      </c>
      <c r="AL369" s="1105" t="s">
        <v>47</v>
      </c>
      <c r="AM369" s="1106">
        <f t="shared" si="353"/>
        <v>0</v>
      </c>
      <c r="AN369" s="1114">
        <f t="shared" si="354"/>
        <v>0</v>
      </c>
      <c r="AO369" s="1124" t="s">
        <v>127</v>
      </c>
      <c r="AP369" s="1326">
        <f t="shared" si="357"/>
        <v>0</v>
      </c>
      <c r="AQ369" s="1341">
        <f t="shared" si="355"/>
        <v>0</v>
      </c>
    </row>
    <row r="370" spans="1:43" ht="15" thickBot="1">
      <c r="A370" s="297" t="s">
        <v>902</v>
      </c>
      <c r="B370" s="2467" t="s">
        <v>766</v>
      </c>
      <c r="C370" s="1949"/>
      <c r="D370" s="1376" t="s">
        <v>468</v>
      </c>
      <c r="E370" s="992">
        <v>4.4000000000000004</v>
      </c>
      <c r="F370" s="1982">
        <v>4.4000000000000004</v>
      </c>
      <c r="G370" s="419" t="s">
        <v>79</v>
      </c>
      <c r="H370" s="1406">
        <v>0.9</v>
      </c>
      <c r="I370" s="1407">
        <v>0.9</v>
      </c>
      <c r="J370" s="60"/>
      <c r="K370" s="9"/>
      <c r="L370" s="70"/>
      <c r="M370" s="93"/>
      <c r="N370" s="1105" t="s">
        <v>60</v>
      </c>
      <c r="O370" s="1066"/>
      <c r="P370" s="1273"/>
      <c r="Q370" s="1779">
        <f>H362</f>
        <v>105.5</v>
      </c>
      <c r="R370" s="1274">
        <f>I362</f>
        <v>100</v>
      </c>
      <c r="S370" s="1066">
        <f>H368</f>
        <v>20</v>
      </c>
      <c r="T370" s="1275">
        <f>I368</f>
        <v>20</v>
      </c>
      <c r="U370" s="1066">
        <f t="shared" si="363"/>
        <v>105.5</v>
      </c>
      <c r="V370" s="1253">
        <f t="shared" si="364"/>
        <v>100</v>
      </c>
      <c r="W370" s="1066">
        <f t="shared" si="365"/>
        <v>125.5</v>
      </c>
      <c r="X370" s="1162">
        <f t="shared" si="366"/>
        <v>120</v>
      </c>
      <c r="Z370" s="1123" t="s">
        <v>96</v>
      </c>
      <c r="AA370" s="1088">
        <f>E345</f>
        <v>7.44</v>
      </c>
      <c r="AB370" s="1600">
        <f>F345</f>
        <v>7.44</v>
      </c>
      <c r="AC370" s="1091">
        <f>E361+K358</f>
        <v>6.1999999999999993</v>
      </c>
      <c r="AD370" s="1254">
        <f>F361+L358</f>
        <v>6.1999999999999993</v>
      </c>
      <c r="AE370" s="1091"/>
      <c r="AF370" s="1332"/>
      <c r="AG370" s="1091">
        <f t="shared" si="340"/>
        <v>13.64</v>
      </c>
      <c r="AH370" s="1255">
        <f t="shared" si="341"/>
        <v>13.64</v>
      </c>
      <c r="AI370" s="1091">
        <f t="shared" si="342"/>
        <v>6.1999999999999993</v>
      </c>
      <c r="AJ370" s="1055">
        <f t="shared" si="343"/>
        <v>6.1999999999999993</v>
      </c>
      <c r="AL370" s="1105" t="s">
        <v>67</v>
      </c>
      <c r="AM370" s="1106">
        <f t="shared" si="353"/>
        <v>0</v>
      </c>
      <c r="AN370" s="1114">
        <f t="shared" si="354"/>
        <v>0</v>
      </c>
      <c r="AO370" s="1327" t="s">
        <v>158</v>
      </c>
      <c r="AP370" s="2346">
        <f t="shared" si="357"/>
        <v>13.64</v>
      </c>
      <c r="AQ370" s="2327">
        <f t="shared" si="355"/>
        <v>13.64</v>
      </c>
    </row>
    <row r="371" spans="1:43" ht="15" thickBot="1">
      <c r="A371" s="240" t="s">
        <v>9</v>
      </c>
      <c r="B371" s="247" t="s">
        <v>735</v>
      </c>
      <c r="C371" s="256">
        <v>20</v>
      </c>
      <c r="D371" s="242" t="s">
        <v>163</v>
      </c>
      <c r="E371" s="1406" t="s">
        <v>736</v>
      </c>
      <c r="F371" s="1407">
        <v>4</v>
      </c>
      <c r="G371" s="1374" t="s">
        <v>716</v>
      </c>
      <c r="H371" s="995">
        <v>1E-3</v>
      </c>
      <c r="I371" s="1373">
        <v>1E-3</v>
      </c>
      <c r="J371" s="60"/>
      <c r="K371" s="9"/>
      <c r="L371" s="70"/>
      <c r="M371" s="93"/>
      <c r="N371" s="1105" t="s">
        <v>139</v>
      </c>
      <c r="O371" s="1066"/>
      <c r="P371" s="1059"/>
      <c r="Q371" s="1066"/>
      <c r="R371" s="1162"/>
      <c r="S371" s="1066">
        <f>K368</f>
        <v>208</v>
      </c>
      <c r="T371" s="1267">
        <f>L368</f>
        <v>200</v>
      </c>
      <c r="U371" s="1066">
        <f t="shared" si="363"/>
        <v>0</v>
      </c>
      <c r="V371" s="1253">
        <f t="shared" si="364"/>
        <v>0</v>
      </c>
      <c r="W371" s="1066">
        <f t="shared" si="365"/>
        <v>208</v>
      </c>
      <c r="X371" s="1162">
        <f t="shared" si="366"/>
        <v>200</v>
      </c>
      <c r="Z371" s="2307" t="s">
        <v>854</v>
      </c>
      <c r="AA371" s="2308">
        <f t="shared" ref="AA371:AF371" si="369">SUM(AA358:AA370)</f>
        <v>96.89</v>
      </c>
      <c r="AB371" s="2319">
        <f t="shared" si="369"/>
        <v>73.239999999999995</v>
      </c>
      <c r="AC371" s="2320">
        <f t="shared" si="369"/>
        <v>217.87</v>
      </c>
      <c r="AD371" s="2321">
        <f t="shared" si="369"/>
        <v>175.21999999999997</v>
      </c>
      <c r="AE371" s="2322">
        <f t="shared" si="369"/>
        <v>0</v>
      </c>
      <c r="AF371" s="2309">
        <f t="shared" si="369"/>
        <v>0</v>
      </c>
      <c r="AG371" s="1908">
        <f t="shared" si="340"/>
        <v>314.76</v>
      </c>
      <c r="AH371" s="1253">
        <f t="shared" si="341"/>
        <v>248.45999999999998</v>
      </c>
      <c r="AI371" s="1908">
        <f t="shared" si="342"/>
        <v>217.87</v>
      </c>
      <c r="AJ371" s="1276">
        <f t="shared" si="343"/>
        <v>175.21999999999997</v>
      </c>
      <c r="AL371" s="1105" t="s">
        <v>82</v>
      </c>
      <c r="AM371" s="1106">
        <f t="shared" si="353"/>
        <v>18.840000000000003</v>
      </c>
      <c r="AN371" s="1114">
        <f t="shared" si="354"/>
        <v>18.840000000000003</v>
      </c>
      <c r="AO371" s="2307" t="s">
        <v>854</v>
      </c>
      <c r="AP371" s="2341">
        <f t="shared" si="357"/>
        <v>314.76</v>
      </c>
      <c r="AQ371" s="1342">
        <f t="shared" si="355"/>
        <v>248.45999999999998</v>
      </c>
    </row>
    <row r="372" spans="1:43">
      <c r="A372" s="60"/>
      <c r="B372" s="1468"/>
      <c r="C372" s="70"/>
      <c r="D372" s="242" t="s">
        <v>82</v>
      </c>
      <c r="E372" s="241">
        <v>2.2000000000000002</v>
      </c>
      <c r="F372" s="1370">
        <v>2.2000000000000002</v>
      </c>
      <c r="G372" s="233" t="s">
        <v>83</v>
      </c>
      <c r="H372" s="1930">
        <v>0.16</v>
      </c>
      <c r="I372" s="1370">
        <v>0.16</v>
      </c>
      <c r="J372" s="60"/>
      <c r="K372" s="9"/>
      <c r="L372" s="70"/>
      <c r="M372" s="93"/>
      <c r="N372" s="1105" t="s">
        <v>64</v>
      </c>
      <c r="O372" s="1066"/>
      <c r="P372" s="1059"/>
      <c r="Q372" s="1066"/>
      <c r="R372" s="1162"/>
      <c r="S372" s="1066">
        <f>E369</f>
        <v>44.716000000000001</v>
      </c>
      <c r="T372" s="1267">
        <f>F369</f>
        <v>43.4</v>
      </c>
      <c r="U372" s="1066">
        <f t="shared" si="363"/>
        <v>0</v>
      </c>
      <c r="V372" s="1253">
        <f t="shared" si="364"/>
        <v>0</v>
      </c>
      <c r="W372" s="1066">
        <f t="shared" si="365"/>
        <v>44.716000000000001</v>
      </c>
      <c r="X372" s="1162">
        <f t="shared" si="366"/>
        <v>43.4</v>
      </c>
      <c r="Z372" s="2272" t="s">
        <v>966</v>
      </c>
      <c r="AA372" s="895"/>
      <c r="AB372" s="1594"/>
      <c r="AC372" s="1090"/>
      <c r="AD372" s="1252"/>
      <c r="AE372" s="1090"/>
      <c r="AF372" s="1331"/>
      <c r="AG372" s="1090">
        <f t="shared" si="340"/>
        <v>0</v>
      </c>
      <c r="AH372" s="1253">
        <f t="shared" si="341"/>
        <v>0</v>
      </c>
      <c r="AI372" s="1090">
        <f t="shared" si="342"/>
        <v>0</v>
      </c>
      <c r="AJ372" s="1162">
        <f t="shared" si="343"/>
        <v>0</v>
      </c>
      <c r="AL372" s="1105" t="s">
        <v>89</v>
      </c>
      <c r="AM372" s="1106">
        <f t="shared" si="353"/>
        <v>14.67</v>
      </c>
      <c r="AN372" s="1114">
        <f t="shared" si="354"/>
        <v>14.67</v>
      </c>
      <c r="AO372" s="2272" t="s">
        <v>853</v>
      </c>
    </row>
    <row r="373" spans="1:43">
      <c r="A373" s="60"/>
      <c r="B373" s="1468"/>
      <c r="C373" s="70"/>
      <c r="D373" s="242" t="s">
        <v>734</v>
      </c>
      <c r="E373" s="241">
        <v>4.4000000000000004</v>
      </c>
      <c r="F373" s="1373">
        <v>4.4000000000000004</v>
      </c>
      <c r="G373" s="233" t="s">
        <v>50</v>
      </c>
      <c r="H373" s="1406">
        <v>1.6</v>
      </c>
      <c r="I373" s="1407">
        <v>1.6</v>
      </c>
      <c r="J373" s="60"/>
      <c r="K373" s="9"/>
      <c r="L373" s="70"/>
      <c r="M373" s="93"/>
      <c r="N373" s="1105" t="s">
        <v>425</v>
      </c>
      <c r="O373" s="1066"/>
      <c r="P373" s="1679"/>
      <c r="Q373" s="1066"/>
      <c r="R373" s="1162"/>
      <c r="S373" s="1066"/>
      <c r="T373" s="1267"/>
      <c r="U373" s="1066">
        <f t="shared" si="363"/>
        <v>0</v>
      </c>
      <c r="V373" s="1253">
        <f t="shared" si="364"/>
        <v>0</v>
      </c>
      <c r="W373" s="1066">
        <f t="shared" si="365"/>
        <v>0</v>
      </c>
      <c r="X373" s="1162">
        <f t="shared" si="366"/>
        <v>0</v>
      </c>
      <c r="Z373" s="1124" t="s">
        <v>128</v>
      </c>
      <c r="AA373" s="895"/>
      <c r="AB373" s="1594"/>
      <c r="AC373" s="1090"/>
      <c r="AD373" s="1252"/>
      <c r="AE373" s="1090"/>
      <c r="AF373" s="1331"/>
      <c r="AG373" s="1090">
        <f t="shared" si="340"/>
        <v>0</v>
      </c>
      <c r="AH373" s="1253">
        <f t="shared" si="341"/>
        <v>0</v>
      </c>
      <c r="AI373" s="1090">
        <f t="shared" si="342"/>
        <v>0</v>
      </c>
      <c r="AJ373" s="1162">
        <f t="shared" si="343"/>
        <v>0</v>
      </c>
      <c r="AL373" s="1105" t="s">
        <v>131</v>
      </c>
      <c r="AM373" s="1106">
        <f t="shared" si="353"/>
        <v>0.1</v>
      </c>
      <c r="AN373" s="1114">
        <f t="shared" si="354"/>
        <v>4</v>
      </c>
      <c r="AO373" s="1124" t="s">
        <v>130</v>
      </c>
      <c r="AP373" s="1326">
        <f t="shared" ref="AP373:AQ379" si="370">AA372+AC372+AE372</f>
        <v>0</v>
      </c>
      <c r="AQ373" s="1341">
        <f t="shared" si="370"/>
        <v>0</v>
      </c>
    </row>
    <row r="374" spans="1:43" ht="15" thickBot="1">
      <c r="A374" s="1299" t="s">
        <v>379</v>
      </c>
      <c r="B374" s="1300"/>
      <c r="C374" s="1608">
        <f>C367+C371+110+20</f>
        <v>350</v>
      </c>
      <c r="D374" s="252" t="s">
        <v>89</v>
      </c>
      <c r="E374" s="1390">
        <v>3.67</v>
      </c>
      <c r="F374" s="2030">
        <v>3.67</v>
      </c>
      <c r="G374" s="940"/>
      <c r="H374" s="31"/>
      <c r="I374" s="31"/>
      <c r="J374" s="56"/>
      <c r="K374" s="31"/>
      <c r="L374" s="72"/>
      <c r="M374" s="93"/>
      <c r="N374" s="1105" t="s">
        <v>67</v>
      </c>
      <c r="O374" s="1066"/>
      <c r="P374" s="1059"/>
      <c r="Q374" s="1066"/>
      <c r="R374" s="1162"/>
      <c r="S374" s="1066"/>
      <c r="T374" s="1267"/>
      <c r="U374" s="1066">
        <f t="shared" si="363"/>
        <v>0</v>
      </c>
      <c r="V374" s="1253">
        <f t="shared" si="364"/>
        <v>0</v>
      </c>
      <c r="W374" s="1066">
        <f t="shared" si="365"/>
        <v>0</v>
      </c>
      <c r="X374" s="1162">
        <f t="shared" si="366"/>
        <v>0</v>
      </c>
      <c r="Z374" s="1124" t="s">
        <v>126</v>
      </c>
      <c r="AA374" s="895"/>
      <c r="AB374" s="1598"/>
      <c r="AC374" s="1090"/>
      <c r="AD374" s="1252"/>
      <c r="AE374" s="1090"/>
      <c r="AF374" s="1331"/>
      <c r="AG374" s="1090">
        <f t="shared" si="340"/>
        <v>0</v>
      </c>
      <c r="AH374" s="1253">
        <f t="shared" si="341"/>
        <v>0</v>
      </c>
      <c r="AI374" s="1090">
        <f t="shared" si="342"/>
        <v>0</v>
      </c>
      <c r="AJ374" s="1162">
        <f t="shared" si="343"/>
        <v>0</v>
      </c>
      <c r="AL374" s="1105" t="s">
        <v>50</v>
      </c>
      <c r="AM374" s="1106">
        <f t="shared" si="353"/>
        <v>27.6</v>
      </c>
      <c r="AN374" s="1114">
        <f t="shared" si="354"/>
        <v>27.6</v>
      </c>
      <c r="AO374" s="1124" t="s">
        <v>128</v>
      </c>
      <c r="AP374" s="1326">
        <f t="shared" si="370"/>
        <v>0</v>
      </c>
      <c r="AQ374" s="1341">
        <f t="shared" si="370"/>
        <v>0</v>
      </c>
    </row>
    <row r="375" spans="1:43">
      <c r="M375" s="743"/>
      <c r="N375" s="1105" t="s">
        <v>82</v>
      </c>
      <c r="O375" s="1678">
        <f>E346</f>
        <v>7.44</v>
      </c>
      <c r="P375" s="1273">
        <f>F346</f>
        <v>7.44</v>
      </c>
      <c r="Q375" s="1066">
        <f>K355</f>
        <v>8.3000000000000007</v>
      </c>
      <c r="R375" s="1253">
        <f>L355</f>
        <v>8.3000000000000007</v>
      </c>
      <c r="S375" s="1066">
        <f>E372+H369</f>
        <v>3.1</v>
      </c>
      <c r="T375" s="1272">
        <f>F372+I369</f>
        <v>3.1</v>
      </c>
      <c r="U375" s="1066">
        <f t="shared" si="363"/>
        <v>15.740000000000002</v>
      </c>
      <c r="V375" s="1253">
        <f t="shared" si="364"/>
        <v>15.740000000000002</v>
      </c>
      <c r="W375" s="1066">
        <f t="shared" si="365"/>
        <v>11.4</v>
      </c>
      <c r="X375" s="1162">
        <f t="shared" si="366"/>
        <v>11.4</v>
      </c>
      <c r="Z375" s="1124" t="s">
        <v>412</v>
      </c>
      <c r="AA375" s="895"/>
      <c r="AB375" s="1599"/>
      <c r="AC375" s="1090"/>
      <c r="AD375" s="1252"/>
      <c r="AE375" s="1090"/>
      <c r="AF375" s="1331"/>
      <c r="AG375" s="1090">
        <f t="shared" si="340"/>
        <v>0</v>
      </c>
      <c r="AH375" s="1253">
        <f t="shared" si="341"/>
        <v>0</v>
      </c>
      <c r="AI375" s="1090">
        <f t="shared" si="342"/>
        <v>0</v>
      </c>
      <c r="AJ375" s="1162">
        <f t="shared" si="343"/>
        <v>0</v>
      </c>
      <c r="AL375" s="1105" t="s">
        <v>140</v>
      </c>
      <c r="AM375" s="1106">
        <f t="shared" si="353"/>
        <v>50</v>
      </c>
      <c r="AN375" s="1114">
        <f t="shared" si="354"/>
        <v>50</v>
      </c>
      <c r="AO375" s="1124" t="s">
        <v>126</v>
      </c>
      <c r="AP375" s="1326">
        <f t="shared" si="370"/>
        <v>0</v>
      </c>
      <c r="AQ375" s="1341">
        <f t="shared" si="370"/>
        <v>0</v>
      </c>
    </row>
    <row r="376" spans="1:43" ht="15" thickBot="1">
      <c r="M376" s="1298"/>
      <c r="N376" s="1105" t="s">
        <v>89</v>
      </c>
      <c r="O376" s="1066">
        <f>K345</f>
        <v>3</v>
      </c>
      <c r="P376" s="1059">
        <f>L345</f>
        <v>3</v>
      </c>
      <c r="Q376" s="1066">
        <f>E357+H353</f>
        <v>8</v>
      </c>
      <c r="R376" s="1162">
        <f>F357+I353</f>
        <v>8</v>
      </c>
      <c r="S376" s="1066">
        <f>E374</f>
        <v>3.67</v>
      </c>
      <c r="T376" s="1267">
        <f>F374</f>
        <v>3.67</v>
      </c>
      <c r="U376" s="1066">
        <f t="shared" si="363"/>
        <v>11</v>
      </c>
      <c r="V376" s="1253">
        <f t="shared" si="364"/>
        <v>11</v>
      </c>
      <c r="W376" s="1066">
        <f t="shared" si="365"/>
        <v>11.67</v>
      </c>
      <c r="X376" s="1162">
        <f t="shared" si="366"/>
        <v>11.67</v>
      </c>
      <c r="Z376" s="1123"/>
      <c r="AA376" s="895"/>
      <c r="AB376" s="1597"/>
      <c r="AC376" s="1090"/>
      <c r="AD376" s="1252"/>
      <c r="AE376" s="1090"/>
      <c r="AF376" s="1331"/>
      <c r="AG376" s="1090">
        <f t="shared" si="340"/>
        <v>0</v>
      </c>
      <c r="AH376" s="1253">
        <f t="shared" si="341"/>
        <v>0</v>
      </c>
      <c r="AI376" s="1090">
        <f t="shared" si="342"/>
        <v>0</v>
      </c>
      <c r="AJ376" s="1162">
        <f t="shared" si="343"/>
        <v>0</v>
      </c>
      <c r="AL376" s="1105" t="s">
        <v>52</v>
      </c>
      <c r="AM376" s="1106">
        <f t="shared" si="353"/>
        <v>1</v>
      </c>
      <c r="AN376" s="1114">
        <f t="shared" si="354"/>
        <v>1</v>
      </c>
      <c r="AO376" s="1124" t="s">
        <v>412</v>
      </c>
      <c r="AP376" s="1326">
        <f t="shared" si="370"/>
        <v>0</v>
      </c>
      <c r="AQ376" s="1341">
        <f t="shared" si="370"/>
        <v>0</v>
      </c>
    </row>
    <row r="377" spans="1:43" ht="15" thickBot="1">
      <c r="M377" s="93"/>
      <c r="N377" s="644" t="s">
        <v>144</v>
      </c>
      <c r="O377" s="1069">
        <f>P377/1000/0.04</f>
        <v>0</v>
      </c>
      <c r="P377" s="1271"/>
      <c r="Q377" s="1066"/>
      <c r="R377" s="1253"/>
      <c r="S377" s="1069">
        <f>T377/1000/0.04</f>
        <v>0.1</v>
      </c>
      <c r="T377" s="1272">
        <f>F371</f>
        <v>4</v>
      </c>
      <c r="U377" s="1066">
        <f t="shared" si="363"/>
        <v>0</v>
      </c>
      <c r="V377" s="1253">
        <f t="shared" si="364"/>
        <v>0</v>
      </c>
      <c r="W377" s="1066">
        <f t="shared" si="365"/>
        <v>0.1</v>
      </c>
      <c r="X377" s="1162">
        <f t="shared" si="366"/>
        <v>4</v>
      </c>
      <c r="Z377" s="2307" t="s">
        <v>855</v>
      </c>
      <c r="AA377" s="2312">
        <f t="shared" ref="AA377:AF377" si="371">SUM(AA372:AA376)</f>
        <v>0</v>
      </c>
      <c r="AB377" s="2313">
        <f t="shared" si="371"/>
        <v>0</v>
      </c>
      <c r="AC377" s="2314">
        <f t="shared" si="371"/>
        <v>0</v>
      </c>
      <c r="AD377" s="2313">
        <f t="shared" si="371"/>
        <v>0</v>
      </c>
      <c r="AE377" s="2314">
        <f t="shared" si="371"/>
        <v>0</v>
      </c>
      <c r="AF377" s="2313">
        <f t="shared" si="371"/>
        <v>0</v>
      </c>
      <c r="AG377" s="2315">
        <f t="shared" si="340"/>
        <v>0</v>
      </c>
      <c r="AH377" s="2316">
        <f t="shared" si="341"/>
        <v>0</v>
      </c>
      <c r="AI377" s="2315">
        <f t="shared" si="342"/>
        <v>0</v>
      </c>
      <c r="AJ377" s="2317">
        <f t="shared" si="343"/>
        <v>0</v>
      </c>
      <c r="AL377" s="1105" t="s">
        <v>138</v>
      </c>
      <c r="AM377" s="1106">
        <f t="shared" si="353"/>
        <v>0</v>
      </c>
      <c r="AN377" s="1114">
        <f t="shared" si="354"/>
        <v>0</v>
      </c>
      <c r="AO377" s="2325" t="s">
        <v>96</v>
      </c>
      <c r="AP377" s="2346">
        <f t="shared" si="370"/>
        <v>0</v>
      </c>
      <c r="AQ377" s="2327">
        <f t="shared" si="370"/>
        <v>0</v>
      </c>
    </row>
    <row r="378" spans="1:43" ht="16.5" customHeight="1" thickBot="1">
      <c r="M378" s="1295"/>
      <c r="N378" s="1105" t="s">
        <v>50</v>
      </c>
      <c r="O378" s="1066">
        <f>H344+K347</f>
        <v>13</v>
      </c>
      <c r="P378" s="1781">
        <f>I344+L347</f>
        <v>13</v>
      </c>
      <c r="Q378" s="1066">
        <f>H354+H361</f>
        <v>13</v>
      </c>
      <c r="R378" s="1276">
        <f>I354+I361</f>
        <v>13</v>
      </c>
      <c r="S378" s="1066">
        <f>H373</f>
        <v>1.6</v>
      </c>
      <c r="T378" s="1264">
        <f>I373</f>
        <v>1.6</v>
      </c>
      <c r="U378" s="1066">
        <f t="shared" si="363"/>
        <v>26</v>
      </c>
      <c r="V378" s="1253">
        <f t="shared" si="364"/>
        <v>26</v>
      </c>
      <c r="W378" s="1066">
        <f t="shared" si="365"/>
        <v>14.6</v>
      </c>
      <c r="X378" s="1162">
        <f t="shared" si="366"/>
        <v>14.6</v>
      </c>
      <c r="Z378" s="2302" t="s">
        <v>856</v>
      </c>
      <c r="AA378" s="2303">
        <f t="shared" ref="AA378:AF378" si="372">AA377+AA371</f>
        <v>96.89</v>
      </c>
      <c r="AB378" s="2303">
        <f t="shared" si="372"/>
        <v>73.239999999999995</v>
      </c>
      <c r="AC378" s="2338">
        <f t="shared" si="372"/>
        <v>217.87</v>
      </c>
      <c r="AD378" s="2345">
        <f t="shared" si="372"/>
        <v>175.21999999999997</v>
      </c>
      <c r="AE378" s="2303">
        <f t="shared" si="372"/>
        <v>0</v>
      </c>
      <c r="AF378" s="2303">
        <f t="shared" si="372"/>
        <v>0</v>
      </c>
      <c r="AG378" s="2344">
        <f>AA378+AC378</f>
        <v>314.76</v>
      </c>
      <c r="AH378" s="2305">
        <f>AB378+AD378</f>
        <v>248.45999999999998</v>
      </c>
      <c r="AI378" s="2304">
        <f t="shared" ref="AI378" si="373">AC378+AE378</f>
        <v>217.87</v>
      </c>
      <c r="AJ378" s="2306">
        <f t="shared" ref="AJ378" si="374">AD378+AF378</f>
        <v>175.21999999999997</v>
      </c>
      <c r="AL378" s="1105" t="s">
        <v>137</v>
      </c>
      <c r="AM378" s="1106">
        <f t="shared" si="353"/>
        <v>0</v>
      </c>
      <c r="AN378" s="1114">
        <f t="shared" si="354"/>
        <v>0</v>
      </c>
      <c r="AO378" s="2307" t="s">
        <v>855</v>
      </c>
      <c r="AP378" s="2361">
        <f t="shared" si="370"/>
        <v>0</v>
      </c>
      <c r="AQ378" s="1342">
        <f t="shared" si="370"/>
        <v>0</v>
      </c>
    </row>
    <row r="379" spans="1:43" ht="15" thickBot="1">
      <c r="M379" s="93"/>
      <c r="N379" s="1105" t="s">
        <v>140</v>
      </c>
      <c r="O379" s="1066"/>
      <c r="P379" s="1059"/>
      <c r="Q379" s="1066">
        <f>C355</f>
        <v>50</v>
      </c>
      <c r="R379" s="1162">
        <f>C355</f>
        <v>50</v>
      </c>
      <c r="S379" s="1066"/>
      <c r="T379" s="1267"/>
      <c r="U379" s="1066">
        <f t="shared" si="363"/>
        <v>50</v>
      </c>
      <c r="V379" s="1253">
        <f t="shared" si="364"/>
        <v>50</v>
      </c>
      <c r="W379" s="1066">
        <f t="shared" si="365"/>
        <v>50</v>
      </c>
      <c r="X379" s="1162">
        <f t="shared" si="366"/>
        <v>50</v>
      </c>
      <c r="Z379" s="1156" t="s">
        <v>393</v>
      </c>
      <c r="AA379" s="1157"/>
      <c r="AB379" s="1158"/>
      <c r="AC379" s="895"/>
      <c r="AD379" s="1159"/>
      <c r="AE379" s="895"/>
      <c r="AF379" s="1160"/>
      <c r="AG379" s="1090"/>
      <c r="AH379" s="1161"/>
      <c r="AI379" s="1090"/>
      <c r="AJ379" s="1162"/>
      <c r="AL379" s="1105" t="s">
        <v>77</v>
      </c>
      <c r="AM379" s="1106">
        <f t="shared" si="353"/>
        <v>0</v>
      </c>
      <c r="AN379" s="1114">
        <f t="shared" si="354"/>
        <v>0</v>
      </c>
      <c r="AO379" s="1126" t="s">
        <v>135</v>
      </c>
      <c r="AP379" s="2343">
        <f t="shared" si="370"/>
        <v>314.76</v>
      </c>
      <c r="AQ379" s="1342">
        <f t="shared" si="370"/>
        <v>248.45999999999998</v>
      </c>
    </row>
    <row r="380" spans="1:43">
      <c r="M380" s="93"/>
      <c r="N380" s="1105" t="s">
        <v>422</v>
      </c>
      <c r="O380" s="1066"/>
      <c r="P380" s="1059"/>
      <c r="Q380" s="1066">
        <f>H359</f>
        <v>1</v>
      </c>
      <c r="R380" s="1162">
        <f>I359</f>
        <v>1</v>
      </c>
      <c r="S380" s="1066"/>
      <c r="T380" s="1267"/>
      <c r="U380" s="1066">
        <f t="shared" si="363"/>
        <v>1</v>
      </c>
      <c r="V380" s="1253">
        <f t="shared" si="364"/>
        <v>1</v>
      </c>
      <c r="W380" s="1066">
        <f t="shared" si="365"/>
        <v>1</v>
      </c>
      <c r="X380" s="1162">
        <f t="shared" si="366"/>
        <v>1</v>
      </c>
      <c r="Z380" s="1816" t="s">
        <v>519</v>
      </c>
      <c r="AA380" s="2301"/>
      <c r="AB380" s="2290"/>
      <c r="AC380" s="895"/>
      <c r="AD380" s="1131"/>
      <c r="AE380" s="895"/>
      <c r="AF380" s="2291"/>
      <c r="AG380" s="1090">
        <f t="shared" ref="AG380" si="375">AA380+AC380</f>
        <v>0</v>
      </c>
      <c r="AH380" s="1168">
        <f t="shared" ref="AH380" si="376">AB380+AD380</f>
        <v>0</v>
      </c>
      <c r="AI380" s="1090">
        <f t="shared" ref="AI380" si="377">AC380+AE380</f>
        <v>0</v>
      </c>
      <c r="AJ380" s="1169">
        <f t="shared" ref="AJ380" si="378">AD380+AF380</f>
        <v>0</v>
      </c>
      <c r="AL380" s="1105" t="s">
        <v>54</v>
      </c>
      <c r="AM380" s="1106">
        <f t="shared" si="353"/>
        <v>3.0190000000000001</v>
      </c>
      <c r="AN380" s="1114">
        <f t="shared" si="354"/>
        <v>3.0190000000000001</v>
      </c>
      <c r="AO380" s="1128" t="s">
        <v>393</v>
      </c>
      <c r="AP380" s="1127"/>
      <c r="AQ380" s="70"/>
    </row>
    <row r="381" spans="1:43">
      <c r="M381" s="93"/>
      <c r="N381" s="1105" t="s">
        <v>138</v>
      </c>
      <c r="O381" s="1066"/>
      <c r="P381" s="1059"/>
      <c r="Q381" s="1066"/>
      <c r="R381" s="1162"/>
      <c r="S381" s="1066"/>
      <c r="T381" s="1267"/>
      <c r="U381" s="1066">
        <f t="shared" si="363"/>
        <v>0</v>
      </c>
      <c r="V381" s="1253">
        <f t="shared" si="364"/>
        <v>0</v>
      </c>
      <c r="W381" s="1066">
        <f t="shared" si="365"/>
        <v>0</v>
      </c>
      <c r="X381" s="1162">
        <f t="shared" si="366"/>
        <v>0</v>
      </c>
      <c r="Z381" s="1163" t="s">
        <v>394</v>
      </c>
      <c r="AA381" s="1164"/>
      <c r="AB381" s="1165"/>
      <c r="AC381" s="895"/>
      <c r="AD381" s="1166"/>
      <c r="AE381" s="1090"/>
      <c r="AF381" s="1167"/>
      <c r="AG381" s="1090">
        <f t="shared" ref="AG381:AJ383" si="379">AA381+AC381</f>
        <v>0</v>
      </c>
      <c r="AH381" s="1168">
        <f t="shared" si="379"/>
        <v>0</v>
      </c>
      <c r="AI381" s="1090">
        <f t="shared" si="379"/>
        <v>0</v>
      </c>
      <c r="AJ381" s="1169">
        <f t="shared" si="379"/>
        <v>0</v>
      </c>
      <c r="AL381" s="1105" t="s">
        <v>116</v>
      </c>
      <c r="AM381" s="1106">
        <f t="shared" si="353"/>
        <v>0</v>
      </c>
      <c r="AN381" s="1114">
        <f t="shared" si="354"/>
        <v>0</v>
      </c>
      <c r="AO381" s="1816" t="s">
        <v>519</v>
      </c>
      <c r="AP381" s="1130">
        <f t="shared" ref="AP381:AP396" si="380">AA380+AC380+AE380</f>
        <v>0</v>
      </c>
      <c r="AQ381" s="1131">
        <f t="shared" ref="AQ381:AQ396" si="381">AB380+AD380+AF380</f>
        <v>0</v>
      </c>
    </row>
    <row r="382" spans="1:43">
      <c r="M382" s="93"/>
      <c r="N382" s="1105" t="s">
        <v>137</v>
      </c>
      <c r="O382" s="1066"/>
      <c r="P382" s="1059"/>
      <c r="Q382" s="1066"/>
      <c r="R382" s="1162"/>
      <c r="S382" s="1066"/>
      <c r="T382" s="1267"/>
      <c r="U382" s="1066">
        <f t="shared" si="363"/>
        <v>0</v>
      </c>
      <c r="V382" s="1253">
        <f t="shared" si="364"/>
        <v>0</v>
      </c>
      <c r="W382" s="1066">
        <f t="shared" si="365"/>
        <v>0</v>
      </c>
      <c r="X382" s="1162">
        <f t="shared" si="366"/>
        <v>0</v>
      </c>
      <c r="Z382" s="1170" t="s">
        <v>395</v>
      </c>
      <c r="AA382" s="1171"/>
      <c r="AB382" s="1172"/>
      <c r="AC382" s="895">
        <f>K365</f>
        <v>143</v>
      </c>
      <c r="AD382" s="1173">
        <f>C358</f>
        <v>100</v>
      </c>
      <c r="AE382" s="1174"/>
      <c r="AF382" s="1175"/>
      <c r="AG382" s="1090">
        <f t="shared" si="379"/>
        <v>143</v>
      </c>
      <c r="AH382" s="1168">
        <f t="shared" si="379"/>
        <v>100</v>
      </c>
      <c r="AI382" s="1090">
        <f t="shared" si="379"/>
        <v>143</v>
      </c>
      <c r="AJ382" s="1169">
        <f t="shared" si="379"/>
        <v>100</v>
      </c>
      <c r="AL382" s="1075" t="s">
        <v>166</v>
      </c>
      <c r="AM382" s="1106">
        <f t="shared" si="353"/>
        <v>3.2524000000000002</v>
      </c>
      <c r="AN382" s="1114">
        <f t="shared" si="354"/>
        <v>3.2524000000000002</v>
      </c>
      <c r="AO382" s="1129" t="s">
        <v>394</v>
      </c>
      <c r="AP382" s="1130">
        <f t="shared" si="380"/>
        <v>0</v>
      </c>
      <c r="AQ382" s="1131">
        <f t="shared" si="381"/>
        <v>0</v>
      </c>
    </row>
    <row r="383" spans="1:43">
      <c r="M383" s="93"/>
      <c r="N383" s="1105" t="s">
        <v>77</v>
      </c>
      <c r="O383" s="1066"/>
      <c r="P383" s="1059"/>
      <c r="Q383" s="1066"/>
      <c r="R383" s="1162"/>
      <c r="S383" s="1066"/>
      <c r="T383" s="1267"/>
      <c r="U383" s="1066">
        <f t="shared" si="363"/>
        <v>0</v>
      </c>
      <c r="V383" s="1253">
        <f t="shared" si="364"/>
        <v>0</v>
      </c>
      <c r="W383" s="1066">
        <f t="shared" si="365"/>
        <v>0</v>
      </c>
      <c r="X383" s="1162">
        <f t="shared" si="366"/>
        <v>0</v>
      </c>
      <c r="Z383" s="1176" t="s">
        <v>396</v>
      </c>
      <c r="AA383" s="1171"/>
      <c r="AB383" s="1172"/>
      <c r="AC383" s="895"/>
      <c r="AD383" s="1173"/>
      <c r="AE383" s="1090"/>
      <c r="AF383" s="1175"/>
      <c r="AG383" s="1090">
        <f t="shared" si="379"/>
        <v>0</v>
      </c>
      <c r="AH383" s="1168">
        <f t="shared" si="379"/>
        <v>0</v>
      </c>
      <c r="AI383" s="1090">
        <f t="shared" si="379"/>
        <v>0</v>
      </c>
      <c r="AJ383" s="1169">
        <f t="shared" si="379"/>
        <v>0</v>
      </c>
      <c r="AL383" s="1076" t="s">
        <v>162</v>
      </c>
      <c r="AM383" s="1106">
        <f t="shared" si="353"/>
        <v>1.9400000000000001E-2</v>
      </c>
      <c r="AN383" s="1114">
        <f t="shared" si="354"/>
        <v>1.9400000000000001E-2</v>
      </c>
      <c r="AO383" s="1132" t="s">
        <v>395</v>
      </c>
      <c r="AP383" s="1106">
        <f t="shared" si="380"/>
        <v>143</v>
      </c>
      <c r="AQ383" s="1131">
        <f t="shared" si="381"/>
        <v>100</v>
      </c>
    </row>
    <row r="384" spans="1:43" ht="15" thickBot="1">
      <c r="M384" s="93"/>
      <c r="N384" s="453" t="s">
        <v>423</v>
      </c>
      <c r="O384" s="1066">
        <f>K348+E348</f>
        <v>1.1499999999999999</v>
      </c>
      <c r="P384" s="1059">
        <f>L348+F348</f>
        <v>1.1499999999999999</v>
      </c>
      <c r="Q384" s="1066">
        <f>E362+H355+K359</f>
        <v>1.7090000000000001</v>
      </c>
      <c r="R384" s="1162">
        <f>F362+L359+I355</f>
        <v>1.7090000000000001</v>
      </c>
      <c r="S384" s="1069">
        <f>H372</f>
        <v>0.16</v>
      </c>
      <c r="T384" s="1267">
        <f>I372</f>
        <v>0.16</v>
      </c>
      <c r="U384" s="1066">
        <f t="shared" si="363"/>
        <v>2.859</v>
      </c>
      <c r="V384" s="1253">
        <f t="shared" si="364"/>
        <v>2.859</v>
      </c>
      <c r="W384" s="1066">
        <f t="shared" si="365"/>
        <v>1.869</v>
      </c>
      <c r="X384" s="1162">
        <f t="shared" si="366"/>
        <v>1.869</v>
      </c>
      <c r="Z384" s="1177" t="s">
        <v>397</v>
      </c>
      <c r="AA384" s="1178"/>
      <c r="AB384" s="1179"/>
      <c r="AC384" s="1088"/>
      <c r="AD384" s="1180"/>
      <c r="AE384" s="1091"/>
      <c r="AF384" s="1181"/>
      <c r="AG384" s="1091">
        <f>AA384+AC384</f>
        <v>0</v>
      </c>
      <c r="AH384" s="1182"/>
      <c r="AI384" s="1091">
        <f t="shared" ref="AI384:AI396" si="382">AC384+AE384</f>
        <v>0</v>
      </c>
      <c r="AJ384" s="1183"/>
      <c r="AL384" s="1077" t="s">
        <v>387</v>
      </c>
      <c r="AM384" s="1106">
        <f t="shared" si="353"/>
        <v>2.952</v>
      </c>
      <c r="AN384" s="1114">
        <f t="shared" si="354"/>
        <v>2.952</v>
      </c>
      <c r="AO384" s="1133" t="s">
        <v>396</v>
      </c>
      <c r="AP384" s="1106">
        <f t="shared" si="380"/>
        <v>0</v>
      </c>
      <c r="AQ384" s="1131">
        <f t="shared" si="381"/>
        <v>0</v>
      </c>
    </row>
    <row r="385" spans="1:46" ht="15" thickBot="1">
      <c r="M385" s="93"/>
      <c r="N385" s="1105" t="s">
        <v>424</v>
      </c>
      <c r="O385" s="1066"/>
      <c r="P385" s="1059"/>
      <c r="Q385" s="1066"/>
      <c r="R385" s="1162"/>
      <c r="S385" s="1066"/>
      <c r="T385" s="1267"/>
      <c r="U385" s="1066">
        <f t="shared" si="363"/>
        <v>0</v>
      </c>
      <c r="V385" s="1253">
        <f t="shared" si="364"/>
        <v>0</v>
      </c>
      <c r="W385" s="1066">
        <f t="shared" si="365"/>
        <v>0</v>
      </c>
      <c r="X385" s="1162">
        <f t="shared" si="366"/>
        <v>0</v>
      </c>
      <c r="Z385" s="1184" t="s">
        <v>398</v>
      </c>
      <c r="AA385" s="1185">
        <f t="shared" ref="AA385:AF385" si="383">SUM(AA380:AA384)</f>
        <v>0</v>
      </c>
      <c r="AB385" s="1186">
        <f t="shared" si="383"/>
        <v>0</v>
      </c>
      <c r="AC385" s="1187">
        <f t="shared" si="383"/>
        <v>143</v>
      </c>
      <c r="AD385" s="1188">
        <f t="shared" si="383"/>
        <v>100</v>
      </c>
      <c r="AE385" s="1189">
        <f t="shared" si="383"/>
        <v>0</v>
      </c>
      <c r="AF385" s="1190">
        <f t="shared" si="383"/>
        <v>0</v>
      </c>
      <c r="AG385" s="1189">
        <f>AA385+AC385</f>
        <v>143</v>
      </c>
      <c r="AH385" s="1191">
        <f>AB385+AD385</f>
        <v>100</v>
      </c>
      <c r="AI385" s="1189">
        <f t="shared" si="382"/>
        <v>143</v>
      </c>
      <c r="AJ385" s="1192">
        <f>AD385+AF385</f>
        <v>100</v>
      </c>
      <c r="AL385" s="1078" t="s">
        <v>136</v>
      </c>
      <c r="AM385" s="1115">
        <f t="shared" si="353"/>
        <v>0.28000000000000003</v>
      </c>
      <c r="AN385" s="1116">
        <f t="shared" si="354"/>
        <v>0.28000000000000003</v>
      </c>
      <c r="AO385" s="1134" t="s">
        <v>397</v>
      </c>
      <c r="AP385" s="1115">
        <f t="shared" si="380"/>
        <v>0</v>
      </c>
      <c r="AQ385" s="1135">
        <f t="shared" si="381"/>
        <v>0</v>
      </c>
    </row>
    <row r="386" spans="1:46" ht="15" thickBot="1">
      <c r="M386" s="93"/>
      <c r="N386" s="1075" t="s">
        <v>166</v>
      </c>
      <c r="O386" s="1070">
        <f t="shared" ref="O386:T386" si="384">O387+O388+O389+O390</f>
        <v>1.2894000000000001</v>
      </c>
      <c r="P386" s="1277">
        <f t="shared" si="384"/>
        <v>1.2894000000000001</v>
      </c>
      <c r="Q386" s="1070">
        <f t="shared" si="384"/>
        <v>1.962</v>
      </c>
      <c r="R386" s="1278">
        <f t="shared" si="384"/>
        <v>1.962</v>
      </c>
      <c r="S386" s="1080">
        <f t="shared" si="384"/>
        <v>1E-3</v>
      </c>
      <c r="T386" s="1279">
        <f t="shared" si="384"/>
        <v>1E-3</v>
      </c>
      <c r="U386" s="1066">
        <f t="shared" si="363"/>
        <v>3.2514000000000003</v>
      </c>
      <c r="V386" s="1253">
        <f t="shared" si="364"/>
        <v>3.2514000000000003</v>
      </c>
      <c r="W386" s="1066">
        <f t="shared" si="365"/>
        <v>1.9629999999999999</v>
      </c>
      <c r="X386" s="1162">
        <f t="shared" si="366"/>
        <v>1.9629999999999999</v>
      </c>
      <c r="Z386" s="1316" t="s">
        <v>407</v>
      </c>
      <c r="AA386" s="1207">
        <f>H343</f>
        <v>20</v>
      </c>
      <c r="AB386" s="1305">
        <f>I343</f>
        <v>20</v>
      </c>
      <c r="AC386" s="1209"/>
      <c r="AD386" s="1308"/>
      <c r="AE386" s="1207"/>
      <c r="AF386" s="1305"/>
      <c r="AG386" s="1089"/>
      <c r="AH386" s="1311"/>
      <c r="AI386" s="1089">
        <f t="shared" si="382"/>
        <v>0</v>
      </c>
      <c r="AJ386" s="1314"/>
      <c r="AL386" s="460" t="s">
        <v>98</v>
      </c>
      <c r="AM386" s="1117">
        <f>O391+Q391+S391</f>
        <v>4.4000000000000004</v>
      </c>
      <c r="AN386" s="1118">
        <f>P391+R391+T391</f>
        <v>4.4000000000000004</v>
      </c>
      <c r="AO386" s="1136" t="s">
        <v>398</v>
      </c>
      <c r="AP386" s="1137">
        <f t="shared" si="380"/>
        <v>143</v>
      </c>
      <c r="AQ386" s="1138">
        <f t="shared" si="381"/>
        <v>100</v>
      </c>
    </row>
    <row r="387" spans="1:46">
      <c r="M387" s="93"/>
      <c r="N387" s="1076" t="s">
        <v>162</v>
      </c>
      <c r="O387" s="1071">
        <f>E347</f>
        <v>9.4000000000000004E-3</v>
      </c>
      <c r="P387" s="1280">
        <f>F347</f>
        <v>9.4000000000000004E-3</v>
      </c>
      <c r="Q387" s="1071">
        <f>E363</f>
        <v>0.01</v>
      </c>
      <c r="R387" s="1281">
        <f>F363</f>
        <v>0.01</v>
      </c>
      <c r="S387" s="1081"/>
      <c r="T387" s="1280"/>
      <c r="U387" s="1085">
        <f>O387+Q387</f>
        <v>1.9400000000000001E-2</v>
      </c>
      <c r="V387" s="1281">
        <f t="shared" si="364"/>
        <v>1.9400000000000001E-2</v>
      </c>
      <c r="W387" s="1067">
        <f t="shared" si="365"/>
        <v>0.01</v>
      </c>
      <c r="X387" s="1281">
        <f t="shared" si="366"/>
        <v>0.01</v>
      </c>
      <c r="Z387" s="1301" t="s">
        <v>408</v>
      </c>
      <c r="AA387" s="1213"/>
      <c r="AB387" s="1306"/>
      <c r="AC387" s="1215"/>
      <c r="AD387" s="1309"/>
      <c r="AE387" s="1213"/>
      <c r="AF387" s="1306"/>
      <c r="AG387" s="1090">
        <f t="shared" ref="AG387:AH389" si="385">AA387+AC387</f>
        <v>0</v>
      </c>
      <c r="AH387" s="1312">
        <f t="shared" si="385"/>
        <v>0</v>
      </c>
      <c r="AI387" s="1090">
        <f t="shared" si="382"/>
        <v>0</v>
      </c>
      <c r="AJ387" s="1265">
        <f t="shared" ref="AJ387:AJ392" si="386">AD387+AF387</f>
        <v>0</v>
      </c>
      <c r="AO387" s="1316" t="s">
        <v>407</v>
      </c>
      <c r="AP387" s="1127">
        <f t="shared" si="380"/>
        <v>20</v>
      </c>
      <c r="AQ387" s="1140">
        <f t="shared" si="381"/>
        <v>20</v>
      </c>
      <c r="AS387" s="9"/>
      <c r="AT387" s="9"/>
    </row>
    <row r="388" spans="1:46" ht="15" thickBot="1">
      <c r="M388" s="93"/>
      <c r="N388" s="1077" t="s">
        <v>387</v>
      </c>
      <c r="O388" s="1072">
        <f>F349</f>
        <v>1</v>
      </c>
      <c r="P388" s="1282">
        <f>F349</f>
        <v>1</v>
      </c>
      <c r="Q388" s="1072">
        <f>L361+F365</f>
        <v>1.952</v>
      </c>
      <c r="R388" s="1283">
        <f>L361+F365</f>
        <v>1.952</v>
      </c>
      <c r="S388" s="1082"/>
      <c r="T388" s="1282"/>
      <c r="U388" s="1085">
        <f>O388+Q388</f>
        <v>2.952</v>
      </c>
      <c r="V388" s="1281">
        <f t="shared" si="364"/>
        <v>2.952</v>
      </c>
      <c r="W388" s="1067">
        <f t="shared" si="365"/>
        <v>1.952</v>
      </c>
      <c r="X388" s="1281">
        <f t="shared" si="366"/>
        <v>1.952</v>
      </c>
      <c r="Z388" s="1302" t="s">
        <v>475</v>
      </c>
      <c r="AA388" s="1219"/>
      <c r="AB388" s="1307"/>
      <c r="AC388" s="1221"/>
      <c r="AD388" s="1310"/>
      <c r="AE388" s="1219"/>
      <c r="AF388" s="1307"/>
      <c r="AG388" s="1091">
        <f t="shared" si="385"/>
        <v>0</v>
      </c>
      <c r="AH388" s="1313">
        <f t="shared" si="385"/>
        <v>0</v>
      </c>
      <c r="AI388" s="1091">
        <f t="shared" si="382"/>
        <v>0</v>
      </c>
      <c r="AJ388" s="1315">
        <f t="shared" si="386"/>
        <v>0</v>
      </c>
      <c r="AO388" s="1301" t="s">
        <v>408</v>
      </c>
      <c r="AP388" s="1106">
        <f t="shared" si="380"/>
        <v>0</v>
      </c>
      <c r="AQ388" s="1131">
        <f t="shared" si="381"/>
        <v>0</v>
      </c>
      <c r="AS388" s="9"/>
      <c r="AT388" s="9"/>
    </row>
    <row r="389" spans="1:46" ht="15" thickBot="1">
      <c r="B389" s="176" t="s">
        <v>235</v>
      </c>
      <c r="F389" s="2"/>
      <c r="G389" s="2"/>
      <c r="H389" s="2"/>
      <c r="K389" s="2"/>
      <c r="M389" s="93"/>
      <c r="N389" s="1078" t="s">
        <v>136</v>
      </c>
      <c r="O389" s="1073">
        <f>H345+K346</f>
        <v>0.28000000000000003</v>
      </c>
      <c r="P389" s="1284">
        <f>I345+L346</f>
        <v>0.28000000000000003</v>
      </c>
      <c r="Q389" s="1073"/>
      <c r="R389" s="1285"/>
      <c r="S389" s="1083"/>
      <c r="T389" s="1284"/>
      <c r="U389" s="1085">
        <f>O389+Q389</f>
        <v>0.28000000000000003</v>
      </c>
      <c r="V389" s="1281">
        <f t="shared" si="364"/>
        <v>0.28000000000000003</v>
      </c>
      <c r="W389" s="1067">
        <f t="shared" si="365"/>
        <v>0</v>
      </c>
      <c r="X389" s="1281">
        <f t="shared" si="366"/>
        <v>0</v>
      </c>
      <c r="Z389" s="1303" t="s">
        <v>410</v>
      </c>
      <c r="AA389" s="1323">
        <f t="shared" ref="AA389:AF389" si="387">AA386+AA387+AA388</f>
        <v>20</v>
      </c>
      <c r="AB389" s="1248">
        <f t="shared" si="387"/>
        <v>20</v>
      </c>
      <c r="AC389" s="1304">
        <f t="shared" si="387"/>
        <v>0</v>
      </c>
      <c r="AD389" s="1246">
        <f t="shared" si="387"/>
        <v>0</v>
      </c>
      <c r="AE389" s="1323">
        <f t="shared" si="387"/>
        <v>0</v>
      </c>
      <c r="AF389" s="1248">
        <f t="shared" si="387"/>
        <v>0</v>
      </c>
      <c r="AG389" s="1154">
        <f t="shared" si="385"/>
        <v>20</v>
      </c>
      <c r="AH389" s="1247">
        <f t="shared" si="385"/>
        <v>20</v>
      </c>
      <c r="AI389" s="1154">
        <f t="shared" si="382"/>
        <v>0</v>
      </c>
      <c r="AJ389" s="1248">
        <f t="shared" si="386"/>
        <v>0</v>
      </c>
      <c r="AO389" s="1302" t="s">
        <v>409</v>
      </c>
      <c r="AP389" s="1115">
        <f t="shared" si="380"/>
        <v>0</v>
      </c>
      <c r="AQ389" s="1135">
        <f t="shared" si="381"/>
        <v>0</v>
      </c>
      <c r="AS389" s="9"/>
      <c r="AT389" s="9"/>
    </row>
    <row r="390" spans="1:46" ht="16.2" thickBot="1">
      <c r="C390" s="1520" t="s">
        <v>550</v>
      </c>
      <c r="K390" s="1792" t="s">
        <v>118</v>
      </c>
      <c r="M390" s="93"/>
      <c r="N390" s="1078" t="s">
        <v>439</v>
      </c>
      <c r="O390" s="1073"/>
      <c r="P390" s="1284"/>
      <c r="Q390" s="1073"/>
      <c r="R390" s="1285"/>
      <c r="S390" s="1083">
        <f>H371</f>
        <v>1E-3</v>
      </c>
      <c r="T390" s="1284">
        <f>I371</f>
        <v>1E-3</v>
      </c>
      <c r="U390" s="1085">
        <f>O390+Q390</f>
        <v>0</v>
      </c>
      <c r="V390" s="1281">
        <f t="shared" si="364"/>
        <v>0</v>
      </c>
      <c r="W390" s="1067">
        <f>Q390+S390</f>
        <v>1E-3</v>
      </c>
      <c r="X390" s="1281">
        <f t="shared" si="366"/>
        <v>1E-3</v>
      </c>
      <c r="Z390" s="1139" t="s">
        <v>402</v>
      </c>
      <c r="AA390" s="1193"/>
      <c r="AB390" s="1194"/>
      <c r="AC390" s="1089"/>
      <c r="AD390" s="1195"/>
      <c r="AE390" s="1193"/>
      <c r="AF390" s="1194"/>
      <c r="AG390" s="1089"/>
      <c r="AH390" s="1196">
        <f>AB390+AD390</f>
        <v>0</v>
      </c>
      <c r="AI390" s="1089">
        <f t="shared" si="382"/>
        <v>0</v>
      </c>
      <c r="AJ390" s="1197">
        <f t="shared" si="386"/>
        <v>0</v>
      </c>
      <c r="AO390" s="1303" t="s">
        <v>410</v>
      </c>
      <c r="AP390" s="1154">
        <f t="shared" si="380"/>
        <v>20</v>
      </c>
      <c r="AQ390" s="1155">
        <f t="shared" si="381"/>
        <v>20</v>
      </c>
      <c r="AR390" s="640"/>
      <c r="AS390" s="9"/>
      <c r="AT390" s="9"/>
    </row>
    <row r="391" spans="1:46" ht="15" thickBot="1">
      <c r="A391" s="2" t="s">
        <v>910</v>
      </c>
      <c r="B391" s="2"/>
      <c r="C391" s="79"/>
      <c r="E391" s="133" t="s">
        <v>142</v>
      </c>
      <c r="H391" s="80"/>
      <c r="I391" t="s">
        <v>549</v>
      </c>
      <c r="J391" s="561"/>
      <c r="M391" s="93"/>
      <c r="N391" s="460" t="s">
        <v>98</v>
      </c>
      <c r="O391" s="1074"/>
      <c r="P391" s="1286"/>
      <c r="Q391" s="1074"/>
      <c r="R391" s="1287"/>
      <c r="S391" s="1084">
        <f>E373</f>
        <v>4.4000000000000004</v>
      </c>
      <c r="T391" s="1288">
        <f>F373</f>
        <v>4.4000000000000004</v>
      </c>
      <c r="U391" s="1086">
        <f>O391+Q391</f>
        <v>0</v>
      </c>
      <c r="V391" s="1289">
        <f t="shared" si="364"/>
        <v>0</v>
      </c>
      <c r="W391" s="1086">
        <f>Q391+S391</f>
        <v>4.4000000000000004</v>
      </c>
      <c r="X391" s="1289">
        <f t="shared" si="366"/>
        <v>4.4000000000000004</v>
      </c>
      <c r="Z391" s="1141" t="s">
        <v>403</v>
      </c>
      <c r="AA391" s="1178">
        <f>E342</f>
        <v>91.37</v>
      </c>
      <c r="AB391" s="1198">
        <f>F342</f>
        <v>79</v>
      </c>
      <c r="AC391" s="1091"/>
      <c r="AD391" s="1199"/>
      <c r="AE391" s="1178"/>
      <c r="AF391" s="1198"/>
      <c r="AG391" s="1091">
        <f>AA391+AC391</f>
        <v>91.37</v>
      </c>
      <c r="AH391" s="1200">
        <f>AB391+AD391</f>
        <v>79</v>
      </c>
      <c r="AI391" s="1091">
        <f t="shared" si="382"/>
        <v>0</v>
      </c>
      <c r="AJ391" s="1201">
        <f t="shared" si="386"/>
        <v>0</v>
      </c>
      <c r="AO391" s="1139" t="s">
        <v>261</v>
      </c>
      <c r="AP391" s="1127">
        <f t="shared" si="380"/>
        <v>0</v>
      </c>
      <c r="AQ391" s="1140">
        <f t="shared" si="381"/>
        <v>0</v>
      </c>
      <c r="AR391" s="640"/>
      <c r="AS391" s="9"/>
      <c r="AT391" s="9"/>
    </row>
    <row r="392" spans="1:46" ht="15" thickBot="1">
      <c r="M392" s="93"/>
      <c r="Z392" s="1142" t="s">
        <v>399</v>
      </c>
      <c r="AA392" s="1202">
        <f t="shared" ref="AA392:AF392" si="388">SUM(AA390:AA391)</f>
        <v>91.37</v>
      </c>
      <c r="AB392" s="1203">
        <f t="shared" si="388"/>
        <v>79</v>
      </c>
      <c r="AC392" s="1204">
        <f t="shared" si="388"/>
        <v>0</v>
      </c>
      <c r="AD392" s="1144">
        <f t="shared" si="388"/>
        <v>0</v>
      </c>
      <c r="AE392" s="1202">
        <f t="shared" si="388"/>
        <v>0</v>
      </c>
      <c r="AF392" s="1203">
        <f t="shared" si="388"/>
        <v>0</v>
      </c>
      <c r="AG392" s="1143">
        <f>AA392+AC392</f>
        <v>91.37</v>
      </c>
      <c r="AH392" s="1205">
        <f>AB392+AD392</f>
        <v>79</v>
      </c>
      <c r="AI392" s="1143">
        <f t="shared" si="382"/>
        <v>0</v>
      </c>
      <c r="AJ392" s="1206">
        <f t="shared" si="386"/>
        <v>0</v>
      </c>
      <c r="AO392" s="1141" t="s">
        <v>151</v>
      </c>
      <c r="AP392" s="1115">
        <f t="shared" si="380"/>
        <v>91.37</v>
      </c>
      <c r="AQ392" s="1135">
        <f t="shared" si="381"/>
        <v>79</v>
      </c>
      <c r="AR392" s="640"/>
      <c r="AS392" s="9"/>
      <c r="AT392" s="9"/>
    </row>
    <row r="393" spans="1:46" ht="15" thickBot="1">
      <c r="A393" s="27" t="s">
        <v>2</v>
      </c>
      <c r="B393" s="81" t="s">
        <v>3</v>
      </c>
      <c r="C393" s="82" t="s">
        <v>4</v>
      </c>
      <c r="D393" s="84" t="s">
        <v>61</v>
      </c>
      <c r="E393" s="67"/>
      <c r="F393" s="67"/>
      <c r="G393" s="67"/>
      <c r="H393" s="67"/>
      <c r="I393" s="67"/>
      <c r="J393" s="67"/>
      <c r="K393" s="67"/>
      <c r="L393" s="53"/>
      <c r="M393" s="93"/>
      <c r="Z393" s="1145" t="s">
        <v>259</v>
      </c>
      <c r="AA393" s="1207"/>
      <c r="AB393" s="1208"/>
      <c r="AC393" s="1209"/>
      <c r="AD393" s="1210"/>
      <c r="AE393" s="1207"/>
      <c r="AF393" s="1208"/>
      <c r="AG393" s="1089"/>
      <c r="AH393" s="1211"/>
      <c r="AI393" s="1089">
        <f t="shared" si="382"/>
        <v>0</v>
      </c>
      <c r="AJ393" s="1212"/>
      <c r="AO393" s="1142" t="s">
        <v>399</v>
      </c>
      <c r="AP393" s="1143">
        <f t="shared" si="380"/>
        <v>91.37</v>
      </c>
      <c r="AQ393" s="1144">
        <f t="shared" si="381"/>
        <v>79</v>
      </c>
      <c r="AR393" s="107"/>
      <c r="AS393" s="9"/>
      <c r="AT393" s="9"/>
    </row>
    <row r="394" spans="1:46" ht="15" thickBot="1">
      <c r="A394" s="262" t="s">
        <v>5</v>
      </c>
      <c r="B394"/>
      <c r="C394" s="263" t="s">
        <v>62</v>
      </c>
      <c r="D394" s="1525"/>
      <c r="E394" s="31"/>
      <c r="F394" s="31"/>
      <c r="G394" s="31"/>
      <c r="H394" s="31"/>
      <c r="I394" s="31"/>
      <c r="J394" s="1526"/>
      <c r="K394" s="31"/>
      <c r="L394" s="72"/>
      <c r="M394" s="93"/>
      <c r="R394" s="1052"/>
      <c r="T394" s="1052"/>
      <c r="V394" s="1056"/>
      <c r="X394" s="1056"/>
      <c r="Z394" s="1146" t="s">
        <v>103</v>
      </c>
      <c r="AA394" s="1213"/>
      <c r="AB394" s="1214"/>
      <c r="AC394" s="1215"/>
      <c r="AD394" s="1216"/>
      <c r="AE394" s="1213"/>
      <c r="AF394" s="1214"/>
      <c r="AG394" s="1090">
        <f t="shared" ref="AG394:AH396" si="389">AA394+AC394</f>
        <v>0</v>
      </c>
      <c r="AH394" s="1217">
        <f t="shared" si="389"/>
        <v>0</v>
      </c>
      <c r="AI394" s="1090">
        <f t="shared" si="382"/>
        <v>0</v>
      </c>
      <c r="AJ394" s="1218">
        <f>AD394+AF394</f>
        <v>0</v>
      </c>
      <c r="AO394" s="2357" t="s">
        <v>259</v>
      </c>
      <c r="AP394" s="1103">
        <f t="shared" si="380"/>
        <v>0</v>
      </c>
      <c r="AQ394" s="2358">
        <f t="shared" si="381"/>
        <v>0</v>
      </c>
      <c r="AR394" s="107"/>
      <c r="AS394" s="9"/>
      <c r="AT394" s="9"/>
    </row>
    <row r="395" spans="1:46" ht="16.2" thickBot="1">
      <c r="A395" s="1547" t="s">
        <v>642</v>
      </c>
      <c r="B395" s="88"/>
      <c r="C395" s="1527"/>
      <c r="D395" s="574" t="s">
        <v>503</v>
      </c>
      <c r="E395" s="1713"/>
      <c r="F395" s="1712"/>
      <c r="G395" s="1833" t="s">
        <v>231</v>
      </c>
      <c r="H395" s="39"/>
      <c r="I395" s="49"/>
      <c r="J395" s="574" t="s">
        <v>124</v>
      </c>
      <c r="K395" s="1491"/>
      <c r="L395" s="1394"/>
      <c r="M395" s="93"/>
      <c r="P395" s="1052"/>
      <c r="R395" s="1052"/>
      <c r="T395" s="1052"/>
      <c r="V395" s="1056"/>
      <c r="X395" s="1056"/>
      <c r="Z395" s="1147" t="s">
        <v>260</v>
      </c>
      <c r="AA395" s="1219"/>
      <c r="AB395" s="1220"/>
      <c r="AC395" s="1221">
        <f>K352</f>
        <v>190.8</v>
      </c>
      <c r="AD395" s="1222">
        <f>L352</f>
        <v>135.5</v>
      </c>
      <c r="AE395" s="1219"/>
      <c r="AF395" s="1220"/>
      <c r="AG395" s="1091">
        <f t="shared" si="389"/>
        <v>190.8</v>
      </c>
      <c r="AH395" s="1223">
        <f t="shared" si="389"/>
        <v>135.5</v>
      </c>
      <c r="AI395" s="1091">
        <f t="shared" si="382"/>
        <v>190.8</v>
      </c>
      <c r="AJ395" s="1224">
        <f>AD395+AF395</f>
        <v>135.5</v>
      </c>
      <c r="AM395" s="1119"/>
      <c r="AN395" s="298"/>
      <c r="AO395" s="1146" t="s">
        <v>103</v>
      </c>
      <c r="AP395" s="1106">
        <f t="shared" si="380"/>
        <v>0</v>
      </c>
      <c r="AQ395" s="1131">
        <f t="shared" si="381"/>
        <v>0</v>
      </c>
      <c r="AR395" s="107"/>
      <c r="AS395" s="9"/>
      <c r="AT395" s="9"/>
    </row>
    <row r="396" spans="1:46" ht="15" thickBot="1">
      <c r="A396" s="84"/>
      <c r="B396" s="169" t="s">
        <v>156</v>
      </c>
      <c r="C396" s="53"/>
      <c r="D396" s="739" t="s">
        <v>438</v>
      </c>
      <c r="E396" s="1714"/>
      <c r="F396" s="1715"/>
      <c r="G396" s="1366" t="s">
        <v>100</v>
      </c>
      <c r="H396" s="1367" t="s">
        <v>101</v>
      </c>
      <c r="I396" s="1368" t="s">
        <v>102</v>
      </c>
      <c r="J396" s="2799" t="s">
        <v>498</v>
      </c>
      <c r="K396" s="31"/>
      <c r="L396" s="72"/>
      <c r="M396" s="93"/>
      <c r="N396" s="107"/>
      <c r="P396" s="1051"/>
      <c r="R396" s="1051"/>
      <c r="T396" s="1051"/>
      <c r="V396" s="286"/>
      <c r="X396" s="286"/>
      <c r="Z396" s="1317" t="s">
        <v>400</v>
      </c>
      <c r="AA396" s="1318">
        <f t="shared" ref="AA396:AF396" si="390">AA393+AA394+AA395</f>
        <v>0</v>
      </c>
      <c r="AB396" s="1190">
        <f t="shared" si="390"/>
        <v>0</v>
      </c>
      <c r="AC396" s="1318">
        <f t="shared" si="390"/>
        <v>190.8</v>
      </c>
      <c r="AD396" s="1190">
        <f t="shared" si="390"/>
        <v>135.5</v>
      </c>
      <c r="AE396" s="1318">
        <f t="shared" si="390"/>
        <v>0</v>
      </c>
      <c r="AF396" s="1190">
        <f t="shared" si="390"/>
        <v>0</v>
      </c>
      <c r="AG396" s="1189">
        <f t="shared" si="389"/>
        <v>190.8</v>
      </c>
      <c r="AH396" s="1191">
        <f t="shared" si="389"/>
        <v>135.5</v>
      </c>
      <c r="AI396" s="1189">
        <f t="shared" si="382"/>
        <v>190.8</v>
      </c>
      <c r="AJ396" s="1192">
        <f>AD396+AF396</f>
        <v>135.5</v>
      </c>
      <c r="AM396" s="1119"/>
      <c r="AN396" s="1256"/>
      <c r="AO396" s="2359" t="s">
        <v>260</v>
      </c>
      <c r="AP396" s="1117">
        <f t="shared" si="380"/>
        <v>190.8</v>
      </c>
      <c r="AQ396" s="2360">
        <f t="shared" si="381"/>
        <v>135.5</v>
      </c>
      <c r="AR396" s="107"/>
      <c r="AS396" s="9"/>
      <c r="AT396" s="9"/>
    </row>
    <row r="397" spans="1:46" ht="15" thickBot="1">
      <c r="A397" s="359" t="s">
        <v>429</v>
      </c>
      <c r="B397" s="272" t="s">
        <v>503</v>
      </c>
      <c r="C397" s="258">
        <v>230</v>
      </c>
      <c r="D397" s="1403" t="s">
        <v>100</v>
      </c>
      <c r="E397" s="1355" t="s">
        <v>101</v>
      </c>
      <c r="F397" s="137" t="s">
        <v>102</v>
      </c>
      <c r="G397" s="1497" t="s">
        <v>82</v>
      </c>
      <c r="H397" s="988">
        <v>15</v>
      </c>
      <c r="I397" s="1416">
        <v>15</v>
      </c>
      <c r="J397" s="1410" t="s">
        <v>100</v>
      </c>
      <c r="K397" s="1367" t="s">
        <v>101</v>
      </c>
      <c r="L397" s="1368" t="s">
        <v>102</v>
      </c>
      <c r="M397" s="93"/>
      <c r="AO397" s="138"/>
      <c r="AP397" s="107"/>
      <c r="AQ397" s="9"/>
    </row>
    <row r="398" spans="1:46" ht="15" thickBot="1">
      <c r="A398" s="174"/>
      <c r="B398" s="173" t="s">
        <v>518</v>
      </c>
      <c r="C398" s="279"/>
      <c r="D398" s="1497" t="s">
        <v>283</v>
      </c>
      <c r="E398" s="1449">
        <v>34.56</v>
      </c>
      <c r="F398" s="1677">
        <v>34.56</v>
      </c>
      <c r="G398" s="60"/>
      <c r="H398" s="9"/>
      <c r="I398" s="70"/>
      <c r="J398" s="132" t="s">
        <v>275</v>
      </c>
      <c r="K398" s="2653">
        <v>4.4000000000000004</v>
      </c>
      <c r="L398" s="1997">
        <v>4.4000000000000004</v>
      </c>
      <c r="M398" s="93"/>
      <c r="Z398" t="s">
        <v>380</v>
      </c>
      <c r="AS398" s="46"/>
      <c r="AT398" s="619"/>
    </row>
    <row r="399" spans="1:46" ht="15" thickBot="1">
      <c r="A399" s="1590" t="s">
        <v>868</v>
      </c>
      <c r="B399" s="247" t="s">
        <v>871</v>
      </c>
      <c r="C399" s="256">
        <v>15</v>
      </c>
      <c r="D399" s="688" t="s">
        <v>80</v>
      </c>
      <c r="E399" s="641">
        <v>192.98</v>
      </c>
      <c r="F399" s="229">
        <v>192.98</v>
      </c>
      <c r="G399" s="1488" t="s">
        <v>548</v>
      </c>
      <c r="H399" s="39"/>
      <c r="I399" s="49"/>
      <c r="J399" s="1418" t="s">
        <v>60</v>
      </c>
      <c r="K399" s="241">
        <v>200</v>
      </c>
      <c r="L399" s="1380">
        <v>200</v>
      </c>
      <c r="M399" s="93"/>
      <c r="N399" t="s">
        <v>380</v>
      </c>
      <c r="Z399" s="100" t="str">
        <f>N400</f>
        <v>8- й   день</v>
      </c>
      <c r="AA399" s="2" t="s">
        <v>910</v>
      </c>
      <c r="AF399" s="133" t="str">
        <f>E391</f>
        <v>2 - я   неделя</v>
      </c>
      <c r="AH399" s="309" t="s">
        <v>381</v>
      </c>
      <c r="AI399" s="63"/>
      <c r="AL399" s="1509" t="s">
        <v>390</v>
      </c>
      <c r="AO399" s="1045" t="s">
        <v>307</v>
      </c>
      <c r="AP399" s="1120" t="s">
        <v>391</v>
      </c>
      <c r="AQ399" s="1121"/>
      <c r="AS399" s="343"/>
      <c r="AT399" s="343"/>
    </row>
    <row r="400" spans="1:46" ht="15" thickBot="1">
      <c r="A400" s="238" t="s">
        <v>963</v>
      </c>
      <c r="B400" s="247" t="s">
        <v>801</v>
      </c>
      <c r="C400" s="258">
        <v>200</v>
      </c>
      <c r="D400" s="188" t="s">
        <v>50</v>
      </c>
      <c r="E400" s="244">
        <v>7.81</v>
      </c>
      <c r="F400" s="254">
        <v>7.81</v>
      </c>
      <c r="G400" s="1383" t="s">
        <v>100</v>
      </c>
      <c r="H400" s="1384" t="s">
        <v>101</v>
      </c>
      <c r="I400" s="1385" t="s">
        <v>102</v>
      </c>
      <c r="J400" s="1379" t="s">
        <v>50</v>
      </c>
      <c r="K400" s="992">
        <v>7</v>
      </c>
      <c r="L400" s="1424">
        <v>7</v>
      </c>
      <c r="M400" s="93"/>
      <c r="N400" s="100" t="str">
        <f>A395</f>
        <v>8- й   день</v>
      </c>
      <c r="O400" s="2" t="s">
        <v>910</v>
      </c>
      <c r="T400" s="133" t="str">
        <f>E391</f>
        <v>2 - я   неделя</v>
      </c>
      <c r="V400" s="309" t="s">
        <v>381</v>
      </c>
      <c r="W400" s="63"/>
      <c r="X400" s="1258"/>
      <c r="Z400" s="1045" t="s">
        <v>307</v>
      </c>
      <c r="AA400" s="1046" t="s">
        <v>382</v>
      </c>
      <c r="AB400" s="1047"/>
      <c r="AC400" s="1046" t="s">
        <v>383</v>
      </c>
      <c r="AD400" s="1047"/>
      <c r="AE400" s="1046" t="s">
        <v>384</v>
      </c>
      <c r="AF400" s="1047"/>
      <c r="AG400" s="1046" t="s">
        <v>388</v>
      </c>
      <c r="AH400" s="1047"/>
      <c r="AI400" s="1093" t="s">
        <v>389</v>
      </c>
      <c r="AJ400" s="1047"/>
      <c r="AL400" s="9"/>
      <c r="AM400" s="9"/>
      <c r="AN400" s="9"/>
      <c r="AO400" s="31"/>
      <c r="AP400" s="1328" t="s">
        <v>101</v>
      </c>
      <c r="AQ400" s="1329" t="s">
        <v>102</v>
      </c>
      <c r="AS400" s="343"/>
      <c r="AT400" s="343"/>
    </row>
    <row r="401" spans="1:65" ht="15" thickBot="1">
      <c r="A401" s="278" t="s">
        <v>9</v>
      </c>
      <c r="B401" s="247" t="s">
        <v>10</v>
      </c>
      <c r="C401" s="256">
        <v>50</v>
      </c>
      <c r="D401" s="1418" t="s">
        <v>54</v>
      </c>
      <c r="E401" s="995">
        <v>0.33</v>
      </c>
      <c r="F401" s="1373">
        <v>0.33</v>
      </c>
      <c r="G401" s="987" t="s">
        <v>311</v>
      </c>
      <c r="H401" s="1589">
        <v>150</v>
      </c>
      <c r="I401" s="1448">
        <v>100</v>
      </c>
      <c r="J401" s="1418" t="s">
        <v>81</v>
      </c>
      <c r="K401" s="241">
        <v>105</v>
      </c>
      <c r="L401" s="1380">
        <v>105</v>
      </c>
      <c r="M401" s="93"/>
      <c r="Z401" s="1324" t="s">
        <v>415</v>
      </c>
      <c r="AA401" s="1048" t="s">
        <v>101</v>
      </c>
      <c r="AB401" s="1050" t="s">
        <v>102</v>
      </c>
      <c r="AC401" s="1094" t="s">
        <v>101</v>
      </c>
      <c r="AD401" s="1095" t="s">
        <v>102</v>
      </c>
      <c r="AE401" s="1094" t="s">
        <v>101</v>
      </c>
      <c r="AF401" s="1095" t="s">
        <v>102</v>
      </c>
      <c r="AG401" s="1048" t="s">
        <v>101</v>
      </c>
      <c r="AH401" s="1049" t="s">
        <v>102</v>
      </c>
      <c r="AI401" s="1096" t="s">
        <v>101</v>
      </c>
      <c r="AJ401" s="1049" t="s">
        <v>102</v>
      </c>
      <c r="AL401" s="56"/>
      <c r="AN401" s="31"/>
      <c r="AO401" s="1151" t="s">
        <v>69</v>
      </c>
      <c r="AP401" s="1127">
        <f t="shared" ref="AP401:AP409" si="391">AA402+AC402+AE402</f>
        <v>25</v>
      </c>
      <c r="AQ401" s="1140">
        <f t="shared" ref="AQ401:AQ409" si="392">AB402+AD402+AF402</f>
        <v>25</v>
      </c>
      <c r="AS401" s="12"/>
      <c r="AT401" s="12"/>
    </row>
    <row r="402" spans="1:65">
      <c r="A402" s="278" t="s">
        <v>9</v>
      </c>
      <c r="B402" s="247" t="s">
        <v>406</v>
      </c>
      <c r="C402" s="256">
        <v>30</v>
      </c>
      <c r="D402" s="1418" t="s">
        <v>81</v>
      </c>
      <c r="E402" s="241">
        <v>4.49</v>
      </c>
      <c r="F402" s="1380">
        <v>4.49</v>
      </c>
      <c r="G402" s="60"/>
      <c r="H402" s="9"/>
      <c r="I402" s="70"/>
      <c r="J402" s="60"/>
      <c r="K402" s="101"/>
      <c r="L402" s="70"/>
      <c r="M402" s="93"/>
      <c r="N402" s="1343" t="s">
        <v>419</v>
      </c>
      <c r="O402" s="187"/>
      <c r="P402" s="187"/>
      <c r="Q402" s="187"/>
      <c r="R402" s="187"/>
      <c r="S402" s="187"/>
      <c r="T402" s="187"/>
      <c r="U402" s="187"/>
      <c r="V402" s="187"/>
      <c r="W402" s="187"/>
      <c r="X402" s="1043"/>
      <c r="Z402" s="1151" t="s">
        <v>69</v>
      </c>
      <c r="AA402" s="1193"/>
      <c r="AB402" s="1225"/>
      <c r="AC402" s="1193">
        <f>E408</f>
        <v>25</v>
      </c>
      <c r="AD402" s="1226">
        <f>F408</f>
        <v>25</v>
      </c>
      <c r="AE402" s="1193"/>
      <c r="AF402" s="1227"/>
      <c r="AG402" s="1089">
        <f t="shared" ref="AG402:AG411" si="393">AA402+AC402</f>
        <v>25</v>
      </c>
      <c r="AH402" s="1228">
        <f t="shared" ref="AH402:AH411" si="394">AB402+AD402</f>
        <v>25</v>
      </c>
      <c r="AI402" s="1089">
        <f t="shared" ref="AI402:AI411" si="395">AC402+AE402</f>
        <v>25</v>
      </c>
      <c r="AJ402" s="1229">
        <f t="shared" ref="AJ402:AJ411" si="396">AD402+AF402</f>
        <v>25</v>
      </c>
      <c r="AL402" s="1045" t="s">
        <v>307</v>
      </c>
      <c r="AM402" s="1098" t="s">
        <v>391</v>
      </c>
      <c r="AN402" s="1099"/>
      <c r="AO402" s="1151" t="s">
        <v>71</v>
      </c>
      <c r="AP402" s="1106">
        <f t="shared" si="391"/>
        <v>34.56</v>
      </c>
      <c r="AQ402" s="1131">
        <f t="shared" si="392"/>
        <v>34.56</v>
      </c>
      <c r="AS402" s="12"/>
      <c r="AT402" s="12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</row>
    <row r="403" spans="1:65" ht="16.2" thickBot="1">
      <c r="A403" s="251" t="s">
        <v>460</v>
      </c>
      <c r="B403" s="255" t="s">
        <v>310</v>
      </c>
      <c r="C403" s="258">
        <v>100</v>
      </c>
      <c r="D403" s="1418" t="s">
        <v>82</v>
      </c>
      <c r="E403" s="228">
        <v>7</v>
      </c>
      <c r="F403" s="1891">
        <v>7</v>
      </c>
      <c r="G403" s="2787"/>
      <c r="H403" s="46"/>
      <c r="I403" s="1429"/>
      <c r="J403" s="2628"/>
      <c r="K403" s="9"/>
      <c r="L403" s="70"/>
      <c r="M403" s="93"/>
      <c r="N403" s="744"/>
      <c r="O403" s="14" t="s">
        <v>420</v>
      </c>
      <c r="P403" s="14"/>
      <c r="Q403" s="14"/>
      <c r="R403" s="14"/>
      <c r="S403" s="14"/>
      <c r="T403" s="14"/>
      <c r="U403" s="14"/>
      <c r="V403" s="14"/>
      <c r="W403" s="14"/>
      <c r="X403" s="1044"/>
      <c r="Z403" s="1151" t="s">
        <v>71</v>
      </c>
      <c r="AA403" s="1729">
        <f>E398</f>
        <v>34.56</v>
      </c>
      <c r="AB403" s="1290">
        <f>F398</f>
        <v>34.56</v>
      </c>
      <c r="AC403" s="1171"/>
      <c r="AD403" s="1231"/>
      <c r="AE403" s="1171"/>
      <c r="AF403" s="1232"/>
      <c r="AG403" s="1090">
        <f t="shared" si="393"/>
        <v>34.56</v>
      </c>
      <c r="AH403" s="1233">
        <f t="shared" si="394"/>
        <v>34.56</v>
      </c>
      <c r="AI403" s="1090">
        <f t="shared" si="395"/>
        <v>0</v>
      </c>
      <c r="AJ403" s="1162">
        <f t="shared" si="396"/>
        <v>0</v>
      </c>
      <c r="AL403" s="757"/>
      <c r="AM403" s="1100" t="s">
        <v>101</v>
      </c>
      <c r="AN403" s="1101" t="s">
        <v>102</v>
      </c>
      <c r="AO403" s="1151" t="s">
        <v>72</v>
      </c>
      <c r="AP403" s="1106">
        <f t="shared" si="391"/>
        <v>0</v>
      </c>
      <c r="AQ403" s="1131">
        <f t="shared" si="392"/>
        <v>0</v>
      </c>
      <c r="AS403" s="9"/>
      <c r="AT403" s="1775"/>
      <c r="AU403" s="9"/>
      <c r="AV403" s="41"/>
      <c r="AW403" s="21"/>
      <c r="AX403" s="9"/>
      <c r="AY403" s="9"/>
      <c r="AZ403" s="9"/>
      <c r="BA403" s="9"/>
      <c r="BB403" s="9"/>
      <c r="BC403" s="1883"/>
      <c r="BD403" s="89"/>
      <c r="BE403" s="3"/>
      <c r="BF403" s="9"/>
      <c r="BG403" s="9"/>
      <c r="BH403" s="9"/>
      <c r="BI403" s="9"/>
      <c r="BJ403" s="9"/>
      <c r="BK403" s="9"/>
      <c r="BL403" s="9"/>
      <c r="BM403" s="9"/>
    </row>
    <row r="404" spans="1:65" ht="15" thickBot="1">
      <c r="A404" s="1040" t="s">
        <v>377</v>
      </c>
      <c r="B404" s="1041"/>
      <c r="C404" s="1042">
        <f>SUM(C397:C403)</f>
        <v>625</v>
      </c>
      <c r="D404" s="60"/>
      <c r="E404" s="9"/>
      <c r="F404" s="9"/>
      <c r="G404" s="2628"/>
      <c r="H404" s="9"/>
      <c r="I404" s="70"/>
      <c r="J404" s="56"/>
      <c r="K404" s="31"/>
      <c r="L404" s="72"/>
      <c r="M404" s="93"/>
      <c r="Z404" s="1151" t="s">
        <v>72</v>
      </c>
      <c r="AA404" s="1234"/>
      <c r="AB404" s="1290"/>
      <c r="AC404" s="1234"/>
      <c r="AD404" s="1236"/>
      <c r="AE404" s="1234"/>
      <c r="AF404" s="1237"/>
      <c r="AG404" s="1090">
        <f t="shared" si="393"/>
        <v>0</v>
      </c>
      <c r="AH404" s="1233">
        <f t="shared" si="394"/>
        <v>0</v>
      </c>
      <c r="AI404" s="1090">
        <f t="shared" si="395"/>
        <v>0</v>
      </c>
      <c r="AJ404" s="1162">
        <f t="shared" si="396"/>
        <v>0</v>
      </c>
      <c r="AL404" s="1102" t="s">
        <v>134</v>
      </c>
      <c r="AM404" s="1103">
        <f t="shared" ref="AM404:AM409" si="397">O408+Q408+S408</f>
        <v>100</v>
      </c>
      <c r="AN404" s="1104">
        <f t="shared" ref="AN404:AN409" si="398">P408+R408+T408</f>
        <v>100</v>
      </c>
      <c r="AO404" s="1151" t="s">
        <v>73</v>
      </c>
      <c r="AP404" s="1106">
        <f t="shared" si="391"/>
        <v>0</v>
      </c>
      <c r="AQ404" s="1131">
        <f t="shared" si="392"/>
        <v>0</v>
      </c>
      <c r="AS404" s="9"/>
      <c r="AT404" s="9"/>
      <c r="AU404" s="175"/>
      <c r="AV404" s="9"/>
      <c r="AW404" s="363"/>
      <c r="AX404" s="83"/>
      <c r="AY404" s="137"/>
      <c r="AZ404" s="363"/>
      <c r="BA404" s="83"/>
      <c r="BB404" s="137"/>
      <c r="BC404" s="363"/>
      <c r="BD404" s="83"/>
      <c r="BE404" s="137"/>
      <c r="BF404" s="9"/>
      <c r="BG404" s="9"/>
      <c r="BH404" s="9"/>
      <c r="BI404" s="9"/>
      <c r="BJ404" s="9"/>
      <c r="BK404" s="9"/>
      <c r="BL404" s="9"/>
      <c r="BM404" s="9"/>
    </row>
    <row r="405" spans="1:65" ht="15" thickBot="1">
      <c r="A405" s="361"/>
      <c r="B405" s="169" t="s">
        <v>123</v>
      </c>
      <c r="C405" s="53"/>
      <c r="D405" s="1392" t="s">
        <v>646</v>
      </c>
      <c r="E405" s="39"/>
      <c r="F405" s="49"/>
      <c r="G405" s="1851" t="s">
        <v>638</v>
      </c>
      <c r="H405" s="39"/>
      <c r="I405" s="49"/>
      <c r="J405" s="1796" t="s">
        <v>653</v>
      </c>
      <c r="K405" s="1097"/>
      <c r="L405" s="1858"/>
      <c r="M405" s="93"/>
      <c r="Z405" s="1151" t="s">
        <v>73</v>
      </c>
      <c r="AA405" s="1171"/>
      <c r="AB405" s="1235"/>
      <c r="AC405" s="1171"/>
      <c r="AD405" s="1236"/>
      <c r="AE405" s="1171"/>
      <c r="AF405" s="1237"/>
      <c r="AG405" s="1090">
        <f t="shared" si="393"/>
        <v>0</v>
      </c>
      <c r="AH405" s="1233">
        <f t="shared" si="394"/>
        <v>0</v>
      </c>
      <c r="AI405" s="1090">
        <f t="shared" si="395"/>
        <v>0</v>
      </c>
      <c r="AJ405" s="1162">
        <f t="shared" si="396"/>
        <v>0</v>
      </c>
      <c r="AL405" s="1105" t="s">
        <v>133</v>
      </c>
      <c r="AM405" s="1106">
        <f t="shared" si="397"/>
        <v>148.4</v>
      </c>
      <c r="AN405" s="1107">
        <f t="shared" si="398"/>
        <v>148.4</v>
      </c>
      <c r="AO405" s="1151" t="s">
        <v>75</v>
      </c>
      <c r="AP405" s="1106">
        <f t="shared" si="391"/>
        <v>0</v>
      </c>
      <c r="AQ405" s="1131">
        <f t="shared" si="392"/>
        <v>0</v>
      </c>
      <c r="AS405" s="9"/>
      <c r="AT405" s="34"/>
      <c r="AU405" s="7"/>
      <c r="AV405" s="13"/>
      <c r="AW405" s="7"/>
      <c r="AX405" s="1787"/>
      <c r="AY405" s="143"/>
      <c r="AZ405" s="9"/>
      <c r="BA405" s="9"/>
      <c r="BB405" s="9"/>
      <c r="BC405" s="7"/>
      <c r="BD405" s="617"/>
      <c r="BE405" s="618"/>
      <c r="BF405" s="9"/>
      <c r="BG405" s="9"/>
      <c r="BH405" s="9"/>
      <c r="BI405" s="9"/>
      <c r="BJ405" s="9"/>
      <c r="BK405" s="9"/>
      <c r="BL405" s="9"/>
      <c r="BM405" s="9"/>
    </row>
    <row r="406" spans="1:65" ht="15" thickBot="1">
      <c r="A406" s="1892" t="s">
        <v>644</v>
      </c>
      <c r="B406" s="247" t="s">
        <v>645</v>
      </c>
      <c r="C406" s="258">
        <v>60</v>
      </c>
      <c r="D406" s="1411" t="s">
        <v>100</v>
      </c>
      <c r="E406" s="1367" t="s">
        <v>101</v>
      </c>
      <c r="F406" s="1368" t="s">
        <v>102</v>
      </c>
      <c r="G406" s="1366" t="s">
        <v>100</v>
      </c>
      <c r="H406" s="1367" t="s">
        <v>101</v>
      </c>
      <c r="I406" s="1368" t="s">
        <v>102</v>
      </c>
      <c r="J406" s="1366" t="s">
        <v>100</v>
      </c>
      <c r="K406" s="1367" t="s">
        <v>101</v>
      </c>
      <c r="L406" s="1368" t="s">
        <v>102</v>
      </c>
      <c r="M406" s="93"/>
      <c r="N406" s="1045" t="s">
        <v>307</v>
      </c>
      <c r="O406" s="1046" t="s">
        <v>382</v>
      </c>
      <c r="P406" s="1047"/>
      <c r="Q406" s="1046" t="s">
        <v>383</v>
      </c>
      <c r="R406" s="1047"/>
      <c r="S406" s="1046" t="s">
        <v>384</v>
      </c>
      <c r="T406" s="1047"/>
      <c r="U406" s="1046" t="s">
        <v>385</v>
      </c>
      <c r="V406" s="1047"/>
      <c r="W406" s="1046" t="s">
        <v>386</v>
      </c>
      <c r="X406" s="1047"/>
      <c r="Z406" s="1151" t="s">
        <v>75</v>
      </c>
      <c r="AA406" s="1171"/>
      <c r="AB406" s="1230"/>
      <c r="AC406" s="1171"/>
      <c r="AD406" s="1231"/>
      <c r="AE406" s="1171"/>
      <c r="AF406" s="1232"/>
      <c r="AG406" s="1090">
        <f t="shared" si="393"/>
        <v>0</v>
      </c>
      <c r="AH406" s="1233">
        <f t="shared" si="394"/>
        <v>0</v>
      </c>
      <c r="AI406" s="1090">
        <f t="shared" si="395"/>
        <v>0</v>
      </c>
      <c r="AJ406" s="1162">
        <f t="shared" si="396"/>
        <v>0</v>
      </c>
      <c r="AL406" s="1105" t="s">
        <v>79</v>
      </c>
      <c r="AM406" s="1106">
        <f t="shared" si="397"/>
        <v>10.010000000000002</v>
      </c>
      <c r="AN406" s="1107">
        <f t="shared" si="398"/>
        <v>10.010000000000002</v>
      </c>
      <c r="AO406" s="1151" t="s">
        <v>76</v>
      </c>
      <c r="AP406" s="1106">
        <f t="shared" si="391"/>
        <v>0</v>
      </c>
      <c r="AQ406" s="1131">
        <f t="shared" si="392"/>
        <v>0</v>
      </c>
      <c r="AS406" s="9"/>
      <c r="AT406" s="9"/>
      <c r="AU406" s="337"/>
      <c r="AV406" s="4"/>
      <c r="AW406" s="7"/>
      <c r="AX406" s="12"/>
      <c r="AY406" s="143"/>
      <c r="AZ406" s="7"/>
      <c r="BA406" s="12"/>
      <c r="BB406" s="143"/>
      <c r="BC406" s="7"/>
      <c r="BD406" s="12"/>
      <c r="BE406" s="143"/>
      <c r="BF406" s="9"/>
      <c r="BG406" s="9"/>
      <c r="BH406" s="9"/>
      <c r="BI406" s="9"/>
      <c r="BJ406" s="9"/>
      <c r="BK406" s="9"/>
      <c r="BL406" s="9"/>
      <c r="BM406" s="9"/>
    </row>
    <row r="407" spans="1:65" ht="15" thickBot="1">
      <c r="A407" s="1893" t="s">
        <v>648</v>
      </c>
      <c r="B407" s="247" t="s">
        <v>647</v>
      </c>
      <c r="C407" s="373">
        <v>250</v>
      </c>
      <c r="D407" s="1894" t="s">
        <v>45</v>
      </c>
      <c r="E407" s="2470">
        <v>53.4</v>
      </c>
      <c r="F407" s="1856">
        <v>40</v>
      </c>
      <c r="G407" s="1853" t="s">
        <v>622</v>
      </c>
      <c r="H407" s="988">
        <v>45.82</v>
      </c>
      <c r="I407" s="1448">
        <v>45</v>
      </c>
      <c r="J407" s="987" t="s">
        <v>94</v>
      </c>
      <c r="K407" s="1415">
        <v>66.86</v>
      </c>
      <c r="L407" s="1416">
        <v>53.488</v>
      </c>
      <c r="M407" s="93"/>
      <c r="N407" s="757"/>
      <c r="O407" s="1048" t="s">
        <v>101</v>
      </c>
      <c r="P407" s="1049" t="s">
        <v>102</v>
      </c>
      <c r="Q407" s="1048" t="s">
        <v>101</v>
      </c>
      <c r="R407" s="1049" t="s">
        <v>102</v>
      </c>
      <c r="S407" s="1048" t="s">
        <v>101</v>
      </c>
      <c r="T407" s="1049" t="s">
        <v>102</v>
      </c>
      <c r="U407" s="1048" t="s">
        <v>101</v>
      </c>
      <c r="V407" s="1049" t="s">
        <v>102</v>
      </c>
      <c r="W407" s="1048" t="s">
        <v>101</v>
      </c>
      <c r="X407" s="1050" t="s">
        <v>102</v>
      </c>
      <c r="Z407" s="1151" t="s">
        <v>76</v>
      </c>
      <c r="AA407" s="1171"/>
      <c r="AB407" s="1238"/>
      <c r="AC407" s="1171"/>
      <c r="AD407" s="1231"/>
      <c r="AE407" s="1171"/>
      <c r="AF407" s="1232"/>
      <c r="AG407" s="1090">
        <f t="shared" si="393"/>
        <v>0</v>
      </c>
      <c r="AH407" s="1233">
        <f t="shared" si="394"/>
        <v>0</v>
      </c>
      <c r="AI407" s="1090">
        <f t="shared" si="395"/>
        <v>0</v>
      </c>
      <c r="AJ407" s="1162">
        <f t="shared" si="396"/>
        <v>0</v>
      </c>
      <c r="AL407" s="1108" t="s">
        <v>392</v>
      </c>
      <c r="AM407" s="1109">
        <f t="shared" si="397"/>
        <v>59.56</v>
      </c>
      <c r="AN407" s="1110">
        <f t="shared" si="398"/>
        <v>59.56</v>
      </c>
      <c r="AO407" s="1152" t="s">
        <v>417</v>
      </c>
      <c r="AP407" s="1106">
        <f t="shared" si="391"/>
        <v>0</v>
      </c>
      <c r="AQ407" s="1131">
        <f t="shared" si="392"/>
        <v>0</v>
      </c>
      <c r="AT407" s="34"/>
      <c r="AU407" s="7"/>
      <c r="AV407" s="13"/>
      <c r="AW407" s="563"/>
      <c r="AX407" s="337"/>
      <c r="AY407" s="356"/>
      <c r="AZ407" s="7"/>
      <c r="BA407" s="12"/>
      <c r="BB407" s="143"/>
      <c r="BC407" s="7"/>
      <c r="BD407" s="12"/>
      <c r="BE407" s="365"/>
      <c r="BF407" s="9"/>
      <c r="BG407" s="9"/>
      <c r="BH407" s="9"/>
      <c r="BI407" s="9"/>
      <c r="BJ407" s="9"/>
      <c r="BK407" s="9"/>
      <c r="BL407" s="9"/>
      <c r="BM407" s="9"/>
    </row>
    <row r="408" spans="1:65" ht="15" thickBot="1">
      <c r="A408" s="362" t="s">
        <v>639</v>
      </c>
      <c r="B408" s="2501" t="s">
        <v>901</v>
      </c>
      <c r="C408" s="258">
        <v>120</v>
      </c>
      <c r="D408" s="419" t="s">
        <v>649</v>
      </c>
      <c r="E408" s="384">
        <v>25</v>
      </c>
      <c r="F408" s="1855">
        <v>25</v>
      </c>
      <c r="G408" s="242" t="s">
        <v>121</v>
      </c>
      <c r="H408" s="241">
        <v>74.87</v>
      </c>
      <c r="I408" s="1380">
        <v>52</v>
      </c>
      <c r="J408" s="2723" t="s">
        <v>995</v>
      </c>
      <c r="L408" s="70"/>
      <c r="M408" s="93"/>
      <c r="N408" s="1344" t="s">
        <v>134</v>
      </c>
      <c r="O408" s="1065">
        <f>C402</f>
        <v>30</v>
      </c>
      <c r="P408" s="1259">
        <f>C402</f>
        <v>30</v>
      </c>
      <c r="Q408" s="1079">
        <f>C414</f>
        <v>40</v>
      </c>
      <c r="R408" s="1251">
        <f>C414</f>
        <v>40</v>
      </c>
      <c r="S408" s="1079">
        <f>C430</f>
        <v>30</v>
      </c>
      <c r="T408" s="1260">
        <f>C430</f>
        <v>30</v>
      </c>
      <c r="U408" s="1079">
        <f>O408+Q408</f>
        <v>70</v>
      </c>
      <c r="V408" s="1250">
        <f>P408+R408</f>
        <v>70</v>
      </c>
      <c r="W408" s="1079">
        <f>Q408+S408</f>
        <v>70</v>
      </c>
      <c r="X408" s="1251">
        <f>R408+T408</f>
        <v>70</v>
      </c>
      <c r="Z408" s="1152" t="s">
        <v>417</v>
      </c>
      <c r="AA408" s="1171"/>
      <c r="AB408" s="1230"/>
      <c r="AC408" s="1171"/>
      <c r="AD408" s="1231"/>
      <c r="AE408" s="1171"/>
      <c r="AF408" s="1232"/>
      <c r="AG408" s="1090">
        <f t="shared" si="393"/>
        <v>0</v>
      </c>
      <c r="AH408" s="1233">
        <f t="shared" si="394"/>
        <v>0</v>
      </c>
      <c r="AI408" s="1090">
        <f t="shared" si="395"/>
        <v>0</v>
      </c>
      <c r="AJ408" s="1162">
        <f t="shared" si="396"/>
        <v>0</v>
      </c>
      <c r="AL408" s="1105" t="s">
        <v>105</v>
      </c>
      <c r="AM408" s="1106">
        <f t="shared" si="397"/>
        <v>0</v>
      </c>
      <c r="AN408" s="1107">
        <f t="shared" si="398"/>
        <v>0</v>
      </c>
      <c r="AO408" s="1325" t="s">
        <v>416</v>
      </c>
      <c r="AP408" s="1115">
        <f t="shared" si="391"/>
        <v>0</v>
      </c>
      <c r="AQ408" s="1135">
        <f t="shared" si="392"/>
        <v>0</v>
      </c>
      <c r="AT408" s="9"/>
      <c r="AU408" s="337"/>
      <c r="AV408" s="4"/>
      <c r="AW408" s="7"/>
      <c r="AX408" s="12"/>
      <c r="AY408" s="143"/>
      <c r="AZ408" s="7"/>
      <c r="BA408" s="337"/>
      <c r="BB408" s="356"/>
      <c r="BC408" s="7"/>
      <c r="BD408" s="34"/>
      <c r="BE408" s="731"/>
      <c r="BF408" s="9"/>
      <c r="BG408" s="9"/>
      <c r="BH408" s="9"/>
      <c r="BI408" s="9"/>
      <c r="BJ408" s="9"/>
      <c r="BK408" s="9"/>
      <c r="BL408" s="9"/>
      <c r="BM408" s="9"/>
    </row>
    <row r="409" spans="1:65" ht="15" thickBot="1">
      <c r="A409" s="238" t="s">
        <v>650</v>
      </c>
      <c r="B409" s="2474" t="s">
        <v>651</v>
      </c>
      <c r="C409" s="258">
        <v>180</v>
      </c>
      <c r="D409" s="245" t="s">
        <v>629</v>
      </c>
      <c r="E409" s="241">
        <v>12.5</v>
      </c>
      <c r="F409" s="1380">
        <v>10</v>
      </c>
      <c r="G409" s="1530" t="s">
        <v>161</v>
      </c>
      <c r="H409" s="1793">
        <v>14.4</v>
      </c>
      <c r="I409" s="1844">
        <v>12</v>
      </c>
      <c r="J409" s="242" t="s">
        <v>141</v>
      </c>
      <c r="K409" s="241">
        <v>51.43</v>
      </c>
      <c r="L409" s="990">
        <v>41.143999999999998</v>
      </c>
      <c r="M409" s="93"/>
      <c r="N409" s="1105" t="s">
        <v>133</v>
      </c>
      <c r="O409" s="1066">
        <f>C401</f>
        <v>50</v>
      </c>
      <c r="P409" s="1261">
        <f>C401</f>
        <v>50</v>
      </c>
      <c r="Q409" s="1069">
        <f>H411+C413</f>
        <v>80.5</v>
      </c>
      <c r="R409" s="1864">
        <f>I411+C413</f>
        <v>80.5</v>
      </c>
      <c r="S409" s="1066">
        <f>E430</f>
        <v>17.899999999999999</v>
      </c>
      <c r="T409" s="1261">
        <f>F430</f>
        <v>17.899999999999999</v>
      </c>
      <c r="U409" s="1066">
        <f t="shared" ref="U409:U413" si="399">O409+Q409</f>
        <v>130.5</v>
      </c>
      <c r="V409" s="1253">
        <f t="shared" ref="V409:V413" si="400">P409+R409</f>
        <v>130.5</v>
      </c>
      <c r="W409" s="1066">
        <f t="shared" ref="W409:W413" si="401">Q409+S409</f>
        <v>98.4</v>
      </c>
      <c r="X409" s="1162">
        <f t="shared" ref="X409:X413" si="402">R409+T409</f>
        <v>98.4</v>
      </c>
      <c r="Z409" s="1325" t="s">
        <v>416</v>
      </c>
      <c r="AA409" s="1178"/>
      <c r="AB409" s="1239"/>
      <c r="AC409" s="1178"/>
      <c r="AD409" s="1240"/>
      <c r="AE409" s="1178"/>
      <c r="AF409" s="1241"/>
      <c r="AG409" s="1091">
        <f t="shared" si="393"/>
        <v>0</v>
      </c>
      <c r="AH409" s="1242">
        <f t="shared" si="394"/>
        <v>0</v>
      </c>
      <c r="AI409" s="1091">
        <f t="shared" si="395"/>
        <v>0</v>
      </c>
      <c r="AJ409" s="1055">
        <f t="shared" si="396"/>
        <v>0</v>
      </c>
      <c r="AL409" s="453" t="s">
        <v>45</v>
      </c>
      <c r="AM409" s="1106">
        <f t="shared" si="397"/>
        <v>95.551000000000002</v>
      </c>
      <c r="AN409" s="1107">
        <f t="shared" si="398"/>
        <v>71.367000000000004</v>
      </c>
      <c r="AO409" s="1153" t="s">
        <v>401</v>
      </c>
      <c r="AP409" s="1154">
        <f t="shared" si="391"/>
        <v>59.56</v>
      </c>
      <c r="AQ409" s="1155">
        <f t="shared" si="392"/>
        <v>59.56</v>
      </c>
      <c r="AT409" s="34"/>
      <c r="AU409" s="7"/>
      <c r="AV409" s="12"/>
      <c r="AW409" s="7"/>
      <c r="AX409" s="34"/>
      <c r="AY409" s="143"/>
      <c r="AZ409" s="7"/>
      <c r="BA409" s="12"/>
      <c r="BB409" s="143"/>
      <c r="BC409" s="87"/>
      <c r="BD409" s="9"/>
      <c r="BE409" s="9"/>
      <c r="BF409" s="9"/>
      <c r="BG409" s="9"/>
      <c r="BH409" s="9"/>
      <c r="BI409" s="9"/>
      <c r="BJ409" s="9"/>
      <c r="BK409" s="9"/>
      <c r="BL409" s="9"/>
      <c r="BM409" s="9"/>
    </row>
    <row r="410" spans="1:65" ht="15" thickBot="1">
      <c r="A410" s="571"/>
      <c r="B410" s="2797" t="s">
        <v>652</v>
      </c>
      <c r="C410" s="70"/>
      <c r="D410" s="245" t="s">
        <v>94</v>
      </c>
      <c r="E410" s="241">
        <v>15.625</v>
      </c>
      <c r="F410" s="1380">
        <v>12.5</v>
      </c>
      <c r="G410" s="2723" t="s">
        <v>994</v>
      </c>
      <c r="J410" s="2738" t="s">
        <v>996</v>
      </c>
      <c r="L410" s="70"/>
      <c r="M410" s="93"/>
      <c r="N410" s="1105" t="s">
        <v>79</v>
      </c>
      <c r="O410" s="1066"/>
      <c r="P410" s="1610"/>
      <c r="Q410" s="1066">
        <f>H419+K420</f>
        <v>7.8100000000000005</v>
      </c>
      <c r="R410" s="1253">
        <f>I419+L420</f>
        <v>7.8100000000000005</v>
      </c>
      <c r="S410" s="1066">
        <f>K429</f>
        <v>2.2000000000000002</v>
      </c>
      <c r="T410" s="1264">
        <f>L429</f>
        <v>2.2000000000000002</v>
      </c>
      <c r="U410" s="1066">
        <f t="shared" si="399"/>
        <v>7.8100000000000005</v>
      </c>
      <c r="V410" s="1253">
        <f t="shared" si="400"/>
        <v>7.8100000000000005</v>
      </c>
      <c r="W410" s="1066">
        <f t="shared" si="401"/>
        <v>10.010000000000002</v>
      </c>
      <c r="X410" s="1162">
        <f t="shared" si="402"/>
        <v>10.010000000000002</v>
      </c>
      <c r="Z410" s="1153" t="s">
        <v>401</v>
      </c>
      <c r="AA410" s="1243">
        <f t="shared" ref="AA410:AF410" si="403">SUM(AA402:AA409)</f>
        <v>34.56</v>
      </c>
      <c r="AB410" s="1244">
        <f t="shared" si="403"/>
        <v>34.56</v>
      </c>
      <c r="AC410" s="1245">
        <f t="shared" si="403"/>
        <v>25</v>
      </c>
      <c r="AD410" s="1155">
        <f t="shared" si="403"/>
        <v>25</v>
      </c>
      <c r="AE410" s="1243">
        <f t="shared" si="403"/>
        <v>0</v>
      </c>
      <c r="AF410" s="1246">
        <f t="shared" si="403"/>
        <v>0</v>
      </c>
      <c r="AG410" s="1154">
        <f t="shared" si="393"/>
        <v>59.56</v>
      </c>
      <c r="AH410" s="1247">
        <f t="shared" si="394"/>
        <v>59.56</v>
      </c>
      <c r="AI410" s="1154">
        <f t="shared" si="395"/>
        <v>25</v>
      </c>
      <c r="AJ410" s="1248">
        <f t="shared" si="396"/>
        <v>25</v>
      </c>
      <c r="AL410" s="2392" t="s">
        <v>865</v>
      </c>
      <c r="AM410" s="2396">
        <f t="shared" ref="AM410:AM438" si="404">O414+Q414+S414</f>
        <v>268.13000000000005</v>
      </c>
      <c r="AN410" s="1112">
        <f t="shared" ref="AN410:AN438" si="405">P414+R414+T414</f>
        <v>210.13199999999998</v>
      </c>
      <c r="AO410" s="2272" t="s">
        <v>852</v>
      </c>
      <c r="AP410" s="1326"/>
      <c r="AQ410" s="1341">
        <f t="shared" ref="AQ410:AQ424" si="406">AB411+AD411+AF411</f>
        <v>0</v>
      </c>
      <c r="AT410" s="90"/>
      <c r="AU410" s="624"/>
      <c r="AV410" s="4"/>
      <c r="AW410" s="7"/>
      <c r="AX410" s="12"/>
      <c r="AY410" s="143"/>
      <c r="AZ410" s="7"/>
      <c r="BA410" s="34"/>
      <c r="BB410" s="143"/>
      <c r="BC410" s="7"/>
      <c r="BD410" s="46"/>
      <c r="BE410" s="365"/>
      <c r="BF410" s="9"/>
      <c r="BG410" s="9"/>
      <c r="BH410" s="9"/>
      <c r="BI410" s="9"/>
      <c r="BJ410" s="9"/>
      <c r="BK410" s="9"/>
      <c r="BL410" s="9"/>
      <c r="BM410" s="9"/>
    </row>
    <row r="411" spans="1:65">
      <c r="A411" s="2514" t="s">
        <v>907</v>
      </c>
      <c r="B411" s="272" t="s">
        <v>819</v>
      </c>
      <c r="C411" s="258">
        <v>200</v>
      </c>
      <c r="D411" s="245" t="s">
        <v>589</v>
      </c>
      <c r="E411" s="241">
        <v>3.125</v>
      </c>
      <c r="F411" s="1380">
        <v>2.5</v>
      </c>
      <c r="G411" s="1530" t="s">
        <v>78</v>
      </c>
      <c r="H411" s="1793">
        <v>10.5</v>
      </c>
      <c r="I411" s="1493">
        <v>10.5</v>
      </c>
      <c r="J411" s="1387" t="s">
        <v>170</v>
      </c>
      <c r="K411" s="241">
        <v>42.151000000000003</v>
      </c>
      <c r="L411" s="990">
        <v>31.367000000000001</v>
      </c>
      <c r="M411" s="416"/>
      <c r="N411" s="1108" t="s">
        <v>392</v>
      </c>
      <c r="O411" s="1067">
        <f t="shared" ref="O411:T411" si="407">AA410</f>
        <v>34.56</v>
      </c>
      <c r="P411" s="1291">
        <f t="shared" si="407"/>
        <v>34.56</v>
      </c>
      <c r="Q411" s="1067">
        <f t="shared" si="407"/>
        <v>25</v>
      </c>
      <c r="R411" s="1265">
        <f t="shared" si="407"/>
        <v>25</v>
      </c>
      <c r="S411" s="1067">
        <f t="shared" si="407"/>
        <v>0</v>
      </c>
      <c r="T411" s="1266">
        <f t="shared" si="407"/>
        <v>0</v>
      </c>
      <c r="U411" s="1067">
        <f t="shared" si="399"/>
        <v>59.56</v>
      </c>
      <c r="V411" s="1110">
        <f t="shared" si="400"/>
        <v>59.56</v>
      </c>
      <c r="W411" s="1067">
        <f t="shared" si="401"/>
        <v>25</v>
      </c>
      <c r="X411" s="1265">
        <f t="shared" si="402"/>
        <v>25</v>
      </c>
      <c r="Z411" s="2272" t="s">
        <v>852</v>
      </c>
      <c r="AA411" s="1087"/>
      <c r="AB411" s="1592"/>
      <c r="AC411" s="1089"/>
      <c r="AD411" s="1249"/>
      <c r="AE411" s="1092"/>
      <c r="AF411" s="1601"/>
      <c r="AG411" s="1092">
        <f t="shared" si="393"/>
        <v>0</v>
      </c>
      <c r="AH411" s="1250">
        <f t="shared" si="394"/>
        <v>0</v>
      </c>
      <c r="AI411" s="1092">
        <f t="shared" si="395"/>
        <v>0</v>
      </c>
      <c r="AJ411" s="1251">
        <f t="shared" si="396"/>
        <v>0</v>
      </c>
      <c r="AL411" s="2393" t="s">
        <v>866</v>
      </c>
      <c r="AM411" s="2396">
        <f t="shared" si="404"/>
        <v>0</v>
      </c>
      <c r="AN411" s="1112">
        <f t="shared" si="405"/>
        <v>0</v>
      </c>
      <c r="AO411" s="1123" t="s">
        <v>414</v>
      </c>
      <c r="AP411" s="1326">
        <f t="shared" ref="AP411:AP424" si="408">AA412+AC412+AE412</f>
        <v>32.909999999999997</v>
      </c>
      <c r="AQ411" s="1341">
        <f t="shared" si="406"/>
        <v>21.4</v>
      </c>
      <c r="AT411" s="34"/>
      <c r="AU411" s="7"/>
      <c r="AV411" s="13"/>
      <c r="AW411" s="7"/>
      <c r="AX411" s="12"/>
      <c r="AY411" s="143"/>
      <c r="AZ411" s="9"/>
      <c r="BA411" s="9"/>
      <c r="BB411" s="9"/>
      <c r="BC411" s="7"/>
      <c r="BD411" s="337"/>
      <c r="BE411" s="356"/>
      <c r="BF411" s="9"/>
      <c r="BG411" s="9"/>
      <c r="BH411" s="9"/>
      <c r="BI411" s="9"/>
      <c r="BJ411" s="9"/>
      <c r="BK411" s="9"/>
      <c r="BL411" s="9"/>
      <c r="BM411" s="9"/>
    </row>
    <row r="412" spans="1:65">
      <c r="A412" s="60"/>
      <c r="B412" s="2503" t="s">
        <v>820</v>
      </c>
      <c r="C412" s="70"/>
      <c r="D412" s="1404" t="s">
        <v>89</v>
      </c>
      <c r="E412" s="1406">
        <v>2.5</v>
      </c>
      <c r="F412" s="996">
        <v>2.5</v>
      </c>
      <c r="G412" s="1530" t="s">
        <v>640</v>
      </c>
      <c r="H412" s="1854" t="s">
        <v>705</v>
      </c>
      <c r="I412" s="1794">
        <v>7.4</v>
      </c>
      <c r="J412" s="2738" t="s">
        <v>997</v>
      </c>
      <c r="L412" s="70"/>
      <c r="M412" s="93"/>
      <c r="N412" s="1105" t="s">
        <v>105</v>
      </c>
      <c r="O412" s="1066"/>
      <c r="P412" s="1059"/>
      <c r="Q412" s="1066"/>
      <c r="R412" s="1162"/>
      <c r="S412" s="1066"/>
      <c r="T412" s="1267"/>
      <c r="U412" s="1066">
        <f t="shared" si="399"/>
        <v>0</v>
      </c>
      <c r="V412" s="1253">
        <f t="shared" si="400"/>
        <v>0</v>
      </c>
      <c r="W412" s="1066">
        <f t="shared" si="401"/>
        <v>0</v>
      </c>
      <c r="X412" s="1162">
        <f t="shared" si="402"/>
        <v>0</v>
      </c>
      <c r="Z412" s="1123" t="s">
        <v>414</v>
      </c>
      <c r="AA412" s="895"/>
      <c r="AB412" s="1593"/>
      <c r="AC412" s="1090">
        <f>K413</f>
        <v>32.909999999999997</v>
      </c>
      <c r="AD412" s="1252">
        <f>L413</f>
        <v>21.4</v>
      </c>
      <c r="AE412" s="1090"/>
      <c r="AF412" s="1270"/>
      <c r="AG412" s="1090">
        <f t="shared" ref="AG412:AJ415" si="409">AA412+AC412</f>
        <v>32.909999999999997</v>
      </c>
      <c r="AH412" s="1253">
        <f t="shared" si="409"/>
        <v>21.4</v>
      </c>
      <c r="AI412" s="1090">
        <f t="shared" si="409"/>
        <v>32.909999999999997</v>
      </c>
      <c r="AJ412" s="1162">
        <f t="shared" si="409"/>
        <v>21.4</v>
      </c>
      <c r="AL412" s="1105" t="s">
        <v>70</v>
      </c>
      <c r="AM412" s="1106">
        <f t="shared" si="404"/>
        <v>152.84</v>
      </c>
      <c r="AN412" s="1107">
        <f t="shared" si="405"/>
        <v>102.5</v>
      </c>
      <c r="AO412" s="1122" t="s">
        <v>285</v>
      </c>
      <c r="AP412" s="1326">
        <f t="shared" si="408"/>
        <v>0</v>
      </c>
      <c r="AQ412" s="1341">
        <f t="shared" si="406"/>
        <v>0</v>
      </c>
      <c r="AT412" s="45"/>
      <c r="AU412" s="7"/>
      <c r="AV412" s="13"/>
      <c r="AW412" s="7"/>
      <c r="AX412" s="12"/>
      <c r="AY412" s="143"/>
      <c r="AZ412" s="7"/>
      <c r="BA412" s="12"/>
      <c r="BB412" s="143"/>
      <c r="BC412" s="7"/>
      <c r="BD412" s="12"/>
      <c r="BE412" s="143"/>
      <c r="BF412" s="9"/>
      <c r="BG412" s="9"/>
      <c r="BH412" s="9"/>
      <c r="BI412" s="9"/>
      <c r="BJ412" s="9"/>
      <c r="BK412" s="9"/>
      <c r="BL412" s="9"/>
      <c r="BM412" s="9"/>
    </row>
    <row r="413" spans="1:65">
      <c r="A413" s="682" t="s">
        <v>9</v>
      </c>
      <c r="B413" s="247" t="s">
        <v>10</v>
      </c>
      <c r="C413" s="256">
        <v>70</v>
      </c>
      <c r="D413" s="1404" t="s">
        <v>162</v>
      </c>
      <c r="E413" s="241">
        <v>0.05</v>
      </c>
      <c r="F413" s="1372">
        <v>0.05</v>
      </c>
      <c r="G413" s="2737" t="s">
        <v>1029</v>
      </c>
      <c r="H413" s="1854"/>
      <c r="I413" s="1493"/>
      <c r="J413" s="242" t="s">
        <v>169</v>
      </c>
      <c r="K413" s="241">
        <v>32.909999999999997</v>
      </c>
      <c r="L413" s="990">
        <v>21.4</v>
      </c>
      <c r="M413" s="93"/>
      <c r="N413" s="453" t="s">
        <v>45</v>
      </c>
      <c r="O413" s="1066"/>
      <c r="P413" s="1271"/>
      <c r="Q413" s="1069">
        <f>E407+K411</f>
        <v>95.551000000000002</v>
      </c>
      <c r="R413" s="1276">
        <f>F407+L411</f>
        <v>71.367000000000004</v>
      </c>
      <c r="S413" s="1066"/>
      <c r="T413" s="1267"/>
      <c r="U413" s="1066">
        <f t="shared" si="399"/>
        <v>95.551000000000002</v>
      </c>
      <c r="V413" s="1253">
        <f t="shared" si="400"/>
        <v>71.367000000000004</v>
      </c>
      <c r="W413" s="1066">
        <f t="shared" si="401"/>
        <v>95.551000000000002</v>
      </c>
      <c r="X413" s="1162">
        <f t="shared" si="402"/>
        <v>71.367000000000004</v>
      </c>
      <c r="Z413" s="1122" t="s">
        <v>285</v>
      </c>
      <c r="AA413" s="895"/>
      <c r="AB413" s="1594"/>
      <c r="AC413" s="1090"/>
      <c r="AD413" s="1252"/>
      <c r="AE413" s="1090"/>
      <c r="AF413" s="1270"/>
      <c r="AG413" s="1090">
        <f t="shared" si="409"/>
        <v>0</v>
      </c>
      <c r="AH413" s="1253">
        <f t="shared" si="409"/>
        <v>0</v>
      </c>
      <c r="AI413" s="1090">
        <f t="shared" si="409"/>
        <v>0</v>
      </c>
      <c r="AJ413" s="1162">
        <f t="shared" si="409"/>
        <v>0</v>
      </c>
      <c r="AL413" s="1113" t="s">
        <v>104</v>
      </c>
      <c r="AM413" s="1106">
        <f t="shared" si="404"/>
        <v>20</v>
      </c>
      <c r="AN413" s="1107">
        <f t="shared" si="405"/>
        <v>20</v>
      </c>
      <c r="AO413" s="1124" t="s">
        <v>471</v>
      </c>
      <c r="AP413" s="1326">
        <f t="shared" si="408"/>
        <v>0</v>
      </c>
      <c r="AQ413" s="1341">
        <f t="shared" si="406"/>
        <v>0</v>
      </c>
      <c r="AT413" s="45"/>
      <c r="AU413" s="7"/>
      <c r="AV413" s="13"/>
      <c r="AW413" s="7"/>
      <c r="AX413" s="12"/>
      <c r="AY413" s="145"/>
      <c r="AZ413" s="7"/>
      <c r="BA413" s="12"/>
      <c r="BB413" s="143"/>
      <c r="BC413" s="86"/>
      <c r="BD413" s="34"/>
      <c r="BE413" s="143"/>
      <c r="BF413" s="9"/>
      <c r="BG413" s="9"/>
      <c r="BH413" s="9"/>
      <c r="BI413" s="9"/>
      <c r="BJ413" s="9"/>
      <c r="BK413" s="9"/>
      <c r="BL413" s="9"/>
      <c r="BM413" s="9"/>
    </row>
    <row r="414" spans="1:65">
      <c r="A414" s="682" t="s">
        <v>9</v>
      </c>
      <c r="B414" s="247" t="s">
        <v>406</v>
      </c>
      <c r="C414" s="341">
        <v>40</v>
      </c>
      <c r="D414" s="245" t="s">
        <v>565</v>
      </c>
      <c r="E414" s="992">
        <v>1</v>
      </c>
      <c r="F414" s="1424">
        <v>1</v>
      </c>
      <c r="G414" s="1379" t="s">
        <v>89</v>
      </c>
      <c r="H414" s="1377">
        <v>2.4</v>
      </c>
      <c r="I414" s="1810">
        <v>2.4</v>
      </c>
      <c r="J414" s="242" t="s">
        <v>82</v>
      </c>
      <c r="K414" s="241">
        <v>5.76</v>
      </c>
      <c r="L414" s="990">
        <v>5.76</v>
      </c>
      <c r="M414" s="93"/>
      <c r="N414" s="2392" t="s">
        <v>865</v>
      </c>
      <c r="O414" s="1068">
        <f t="shared" ref="O414:T414" si="410">AA425</f>
        <v>0</v>
      </c>
      <c r="P414" s="1268">
        <f t="shared" si="410"/>
        <v>0</v>
      </c>
      <c r="Q414" s="2394">
        <f t="shared" si="410"/>
        <v>268.13000000000005</v>
      </c>
      <c r="R414" s="2395">
        <f t="shared" si="410"/>
        <v>210.13199999999998</v>
      </c>
      <c r="S414" s="1068">
        <f t="shared" si="410"/>
        <v>0</v>
      </c>
      <c r="T414" s="1270">
        <f t="shared" si="410"/>
        <v>0</v>
      </c>
      <c r="U414" s="2394">
        <f t="shared" ref="U414:X416" si="411">O414+Q414</f>
        <v>268.13000000000005</v>
      </c>
      <c r="V414" s="1112">
        <f t="shared" si="411"/>
        <v>210.13199999999998</v>
      </c>
      <c r="W414" s="2394">
        <f t="shared" si="411"/>
        <v>268.13000000000005</v>
      </c>
      <c r="X414" s="2395">
        <f t="shared" si="411"/>
        <v>210.13199999999998</v>
      </c>
      <c r="Z414" s="1124" t="s">
        <v>471</v>
      </c>
      <c r="AA414" s="895"/>
      <c r="AB414" s="1595"/>
      <c r="AC414" s="1090"/>
      <c r="AD414" s="1252"/>
      <c r="AE414" s="1091"/>
      <c r="AF414" s="1602"/>
      <c r="AG414" s="1091">
        <f t="shared" si="409"/>
        <v>0</v>
      </c>
      <c r="AH414" s="1255">
        <f t="shared" si="409"/>
        <v>0</v>
      </c>
      <c r="AI414" s="1091">
        <f t="shared" si="409"/>
        <v>0</v>
      </c>
      <c r="AJ414" s="1055">
        <f t="shared" si="409"/>
        <v>0</v>
      </c>
      <c r="AL414" s="1105" t="s">
        <v>132</v>
      </c>
      <c r="AM414" s="1106">
        <f t="shared" si="404"/>
        <v>300</v>
      </c>
      <c r="AN414" s="1107">
        <f t="shared" si="405"/>
        <v>300</v>
      </c>
      <c r="AO414" s="1802" t="s">
        <v>568</v>
      </c>
      <c r="AP414" s="1326">
        <f t="shared" si="408"/>
        <v>3.125</v>
      </c>
      <c r="AQ414" s="1341">
        <f t="shared" si="406"/>
        <v>2.5</v>
      </c>
      <c r="AT414" s="9"/>
      <c r="AU414" s="41"/>
      <c r="AV414" s="9"/>
      <c r="AW414" s="9"/>
      <c r="AX414" s="9"/>
      <c r="AY414" s="9"/>
      <c r="AZ414" s="21"/>
      <c r="BA414" s="83"/>
      <c r="BB414" s="87"/>
      <c r="BC414" s="86"/>
      <c r="BD414" s="12"/>
      <c r="BE414" s="143"/>
      <c r="BF414" s="9"/>
      <c r="BG414" s="9"/>
      <c r="BH414" s="9"/>
      <c r="BI414" s="9"/>
      <c r="BJ414" s="9"/>
      <c r="BK414" s="9"/>
      <c r="BL414" s="9"/>
      <c r="BM414" s="9"/>
    </row>
    <row r="415" spans="1:65">
      <c r="A415" s="60"/>
      <c r="B415" s="1468"/>
      <c r="C415" s="70"/>
      <c r="D415" s="245" t="s">
        <v>554</v>
      </c>
      <c r="E415" s="241">
        <v>162.5</v>
      </c>
      <c r="F415" s="1372">
        <v>162.5</v>
      </c>
      <c r="G415" s="1808" t="s">
        <v>565</v>
      </c>
      <c r="H415" s="1377">
        <v>0.8</v>
      </c>
      <c r="I415" s="1810">
        <v>0.8</v>
      </c>
      <c r="J415" s="242" t="s">
        <v>88</v>
      </c>
      <c r="K415" s="241">
        <v>0.82</v>
      </c>
      <c r="L415" s="990">
        <v>0.82</v>
      </c>
      <c r="M415" s="93"/>
      <c r="N415" s="2393" t="s">
        <v>866</v>
      </c>
      <c r="O415" s="1068">
        <f t="shared" ref="O415:T415" si="412">AA431</f>
        <v>0</v>
      </c>
      <c r="P415" s="1268">
        <f t="shared" si="412"/>
        <v>0</v>
      </c>
      <c r="Q415" s="1068">
        <f t="shared" si="412"/>
        <v>0</v>
      </c>
      <c r="R415" s="1269">
        <f t="shared" si="412"/>
        <v>0</v>
      </c>
      <c r="S415" s="1068">
        <f t="shared" si="412"/>
        <v>0</v>
      </c>
      <c r="T415" s="1270">
        <f t="shared" si="412"/>
        <v>0</v>
      </c>
      <c r="U415" s="1068">
        <f t="shared" si="411"/>
        <v>0</v>
      </c>
      <c r="V415" s="1112">
        <f t="shared" si="411"/>
        <v>0</v>
      </c>
      <c r="W415" s="1068">
        <f t="shared" si="411"/>
        <v>0</v>
      </c>
      <c r="X415" s="1269">
        <f t="shared" si="411"/>
        <v>0</v>
      </c>
      <c r="Z415" s="1802" t="s">
        <v>568</v>
      </c>
      <c r="AA415" s="1087"/>
      <c r="AB415" s="1592"/>
      <c r="AC415" s="1089">
        <f>E411</f>
        <v>3.125</v>
      </c>
      <c r="AD415" s="1249">
        <f>F411</f>
        <v>2.5</v>
      </c>
      <c r="AE415" s="1090"/>
      <c r="AF415" s="1270"/>
      <c r="AG415" s="1090">
        <f t="shared" si="409"/>
        <v>3.125</v>
      </c>
      <c r="AH415" s="1253">
        <f t="shared" si="409"/>
        <v>2.5</v>
      </c>
      <c r="AI415" s="1090">
        <f t="shared" si="409"/>
        <v>3.125</v>
      </c>
      <c r="AJ415" s="1162">
        <f t="shared" si="409"/>
        <v>2.5</v>
      </c>
      <c r="AL415" s="453" t="s">
        <v>85</v>
      </c>
      <c r="AM415" s="1106">
        <f t="shared" si="404"/>
        <v>35.17</v>
      </c>
      <c r="AN415" s="1107">
        <f t="shared" si="405"/>
        <v>29.9</v>
      </c>
      <c r="AO415" s="1123" t="s">
        <v>411</v>
      </c>
      <c r="AP415" s="1326">
        <f t="shared" si="408"/>
        <v>0</v>
      </c>
      <c r="AQ415" s="1341">
        <f t="shared" si="406"/>
        <v>0</v>
      </c>
      <c r="AT415" s="32"/>
      <c r="AU415" s="7"/>
      <c r="AV415" s="12"/>
      <c r="AW415" s="9"/>
      <c r="AX415" s="9"/>
      <c r="AY415" s="9"/>
      <c r="AZ415" s="1790"/>
      <c r="BA415" s="87"/>
      <c r="BB415" s="87"/>
      <c r="BC415" s="86"/>
      <c r="BD415" s="12"/>
      <c r="BE415" s="143"/>
      <c r="BF415" s="9"/>
      <c r="BG415" s="9"/>
      <c r="BH415" s="9"/>
      <c r="BI415" s="9"/>
      <c r="BJ415" s="9"/>
      <c r="BK415" s="9"/>
      <c r="BL415" s="9"/>
      <c r="BM415" s="9"/>
    </row>
    <row r="416" spans="1:65" ht="15" thickBot="1">
      <c r="A416" s="60"/>
      <c r="B416" s="1468"/>
      <c r="C416" s="70"/>
      <c r="D416" s="2084" t="s">
        <v>426</v>
      </c>
      <c r="E416" s="992"/>
      <c r="F416" s="1810">
        <v>1</v>
      </c>
      <c r="G416" s="242" t="s">
        <v>566</v>
      </c>
      <c r="H416" s="1377"/>
      <c r="I416" s="1810"/>
      <c r="J416" s="242" t="s">
        <v>565</v>
      </c>
      <c r="K416" s="995">
        <v>0.21</v>
      </c>
      <c r="L416" s="990">
        <v>0.21</v>
      </c>
      <c r="M416" s="93"/>
      <c r="N416" s="1105" t="s">
        <v>70</v>
      </c>
      <c r="O416" s="1069">
        <f t="shared" ref="O416:T416" si="413">AA439</f>
        <v>150</v>
      </c>
      <c r="P416" s="1271">
        <f t="shared" si="413"/>
        <v>100</v>
      </c>
      <c r="Q416" s="1069">
        <f t="shared" si="413"/>
        <v>2.84</v>
      </c>
      <c r="R416" s="1162">
        <f t="shared" si="413"/>
        <v>2.5</v>
      </c>
      <c r="S416" s="1069">
        <f t="shared" si="413"/>
        <v>0</v>
      </c>
      <c r="T416" s="1267">
        <f t="shared" si="413"/>
        <v>0</v>
      </c>
      <c r="U416" s="1069">
        <f t="shared" si="411"/>
        <v>152.84</v>
      </c>
      <c r="V416" s="1253">
        <f t="shared" si="411"/>
        <v>102.5</v>
      </c>
      <c r="W416" s="1069">
        <f t="shared" si="411"/>
        <v>2.84</v>
      </c>
      <c r="X416" s="1162">
        <f t="shared" si="411"/>
        <v>2.5</v>
      </c>
      <c r="Z416" s="1123" t="s">
        <v>411</v>
      </c>
      <c r="AA416" s="895"/>
      <c r="AB416" s="1593"/>
      <c r="AC416" s="1090"/>
      <c r="AD416" s="1252"/>
      <c r="AE416" s="1090"/>
      <c r="AF416" s="1270"/>
      <c r="AG416" s="1090">
        <f t="shared" ref="AG416:AG417" si="414">AA416+AC416</f>
        <v>0</v>
      </c>
      <c r="AH416" s="1253">
        <f t="shared" ref="AH416:AH417" si="415">AB416+AD416</f>
        <v>0</v>
      </c>
      <c r="AI416" s="1090">
        <f t="shared" ref="AI416:AI417" si="416">AC416+AE416</f>
        <v>0</v>
      </c>
      <c r="AJ416" s="1162">
        <f t="shared" ref="AJ416:AJ417" si="417">AD416+AF416</f>
        <v>0</v>
      </c>
      <c r="AL416" s="453" t="s">
        <v>418</v>
      </c>
      <c r="AM416" s="1106">
        <f t="shared" si="404"/>
        <v>59.58</v>
      </c>
      <c r="AN416" s="1107">
        <f t="shared" si="405"/>
        <v>53</v>
      </c>
      <c r="AO416" s="1123" t="s">
        <v>413</v>
      </c>
      <c r="AP416" s="1326">
        <f t="shared" si="408"/>
        <v>0</v>
      </c>
      <c r="AQ416" s="1341">
        <f t="shared" si="406"/>
        <v>0</v>
      </c>
      <c r="AT416" s="9"/>
      <c r="AU416" s="41"/>
      <c r="AV416" s="9"/>
      <c r="AW416" s="9"/>
      <c r="AX416" s="9"/>
      <c r="AY416" s="9"/>
      <c r="AZ416" s="363"/>
      <c r="BA416" s="83"/>
      <c r="BB416" s="363"/>
      <c r="BC416" s="7"/>
      <c r="BD416" s="12"/>
      <c r="BE416" s="143"/>
      <c r="BF416" s="9"/>
      <c r="BG416" s="9"/>
      <c r="BH416" s="9"/>
      <c r="BI416" s="9"/>
      <c r="BJ416" s="9"/>
      <c r="BK416" s="9"/>
      <c r="BL416" s="9"/>
      <c r="BM416" s="9"/>
    </row>
    <row r="417" spans="1:65">
      <c r="A417" s="60"/>
      <c r="B417" s="1468"/>
      <c r="C417" s="70"/>
      <c r="D417" s="2683" t="s">
        <v>819</v>
      </c>
      <c r="E417" s="2684"/>
      <c r="F417" s="2685"/>
      <c r="G417" s="242" t="s">
        <v>641</v>
      </c>
      <c r="H417" s="995">
        <v>40</v>
      </c>
      <c r="I417" s="1372">
        <v>40</v>
      </c>
      <c r="J417" s="2750" t="s">
        <v>1012</v>
      </c>
      <c r="K417" s="1377"/>
      <c r="L417" s="993"/>
      <c r="M417" s="93"/>
      <c r="N417" s="1113" t="s">
        <v>104</v>
      </c>
      <c r="O417" s="1779">
        <f t="shared" ref="O417:T417" si="418">AA443</f>
        <v>0</v>
      </c>
      <c r="P417" s="1059">
        <f t="shared" si="418"/>
        <v>0</v>
      </c>
      <c r="Q417" s="1069">
        <f>AC443</f>
        <v>20</v>
      </c>
      <c r="R417" s="1253">
        <f t="shared" si="418"/>
        <v>20</v>
      </c>
      <c r="S417" s="1069">
        <f t="shared" si="418"/>
        <v>0</v>
      </c>
      <c r="T417" s="1267">
        <f t="shared" si="418"/>
        <v>0</v>
      </c>
      <c r="U417" s="1066">
        <f t="shared" ref="U417:U439" si="419">O417+Q417</f>
        <v>20</v>
      </c>
      <c r="V417" s="1253">
        <f t="shared" ref="V417:V444" si="420">P417+R417</f>
        <v>20</v>
      </c>
      <c r="W417" s="1066">
        <f t="shared" ref="W417:W442" si="421">Q417+S417</f>
        <v>20</v>
      </c>
      <c r="X417" s="1162">
        <f t="shared" ref="X417:X444" si="422">R417+T417</f>
        <v>20</v>
      </c>
      <c r="Z417" s="1123" t="s">
        <v>413</v>
      </c>
      <c r="AA417" s="895"/>
      <c r="AB417" s="1594"/>
      <c r="AC417" s="1090"/>
      <c r="AD417" s="1252"/>
      <c r="AE417" s="1090"/>
      <c r="AF417" s="1270"/>
      <c r="AG417" s="1090">
        <f t="shared" si="414"/>
        <v>0</v>
      </c>
      <c r="AH417" s="1253">
        <f t="shared" si="415"/>
        <v>0</v>
      </c>
      <c r="AI417" s="1090">
        <f t="shared" si="416"/>
        <v>0</v>
      </c>
      <c r="AJ417" s="1162">
        <f t="shared" si="417"/>
        <v>0</v>
      </c>
      <c r="AL417" s="1105" t="s">
        <v>121</v>
      </c>
      <c r="AM417" s="1106">
        <f t="shared" si="404"/>
        <v>74.87</v>
      </c>
      <c r="AN417" s="1107">
        <f t="shared" si="405"/>
        <v>52</v>
      </c>
      <c r="AO417" s="1124" t="s">
        <v>125</v>
      </c>
      <c r="AP417" s="1326">
        <f t="shared" si="408"/>
        <v>51.43</v>
      </c>
      <c r="AQ417" s="1341">
        <f t="shared" si="406"/>
        <v>41.143999999999998</v>
      </c>
      <c r="AT417" s="9"/>
      <c r="AU417" s="41"/>
      <c r="AV417" s="9"/>
      <c r="AW417" s="9"/>
      <c r="AX417" s="9"/>
      <c r="AY417" s="9"/>
      <c r="AZ417" s="47"/>
      <c r="BA417" s="46"/>
      <c r="BB417" s="145"/>
      <c r="BC417" s="47"/>
      <c r="BD417" s="12"/>
      <c r="BE417" s="145"/>
      <c r="BF417" s="9"/>
      <c r="BG417" s="9"/>
      <c r="BH417" s="9"/>
      <c r="BI417" s="9"/>
      <c r="BJ417" s="9"/>
      <c r="BK417" s="9"/>
      <c r="BL417" s="9"/>
      <c r="BM417" s="9"/>
    </row>
    <row r="418" spans="1:65" ht="15" thickBot="1">
      <c r="A418" s="60"/>
      <c r="B418" s="1468"/>
      <c r="C418" s="70"/>
      <c r="D418" s="2686" t="s">
        <v>820</v>
      </c>
      <c r="E418" s="1975"/>
      <c r="F418" s="1974"/>
      <c r="G418" s="242" t="s">
        <v>82</v>
      </c>
      <c r="H418" s="241">
        <v>3.2</v>
      </c>
      <c r="I418" s="990">
        <v>3.2</v>
      </c>
      <c r="J418" s="242" t="s">
        <v>80</v>
      </c>
      <c r="K418" s="995">
        <v>57.6</v>
      </c>
      <c r="L418" s="1372">
        <v>57.6</v>
      </c>
      <c r="M418" s="93"/>
      <c r="N418" s="1105" t="s">
        <v>747</v>
      </c>
      <c r="O418" s="1066"/>
      <c r="P418" s="1059"/>
      <c r="Q418" s="1066">
        <f>E420</f>
        <v>100</v>
      </c>
      <c r="R418" s="1162">
        <f>F420</f>
        <v>100</v>
      </c>
      <c r="S418" s="1066">
        <f>C427</f>
        <v>200</v>
      </c>
      <c r="T418" s="1267">
        <f>C427</f>
        <v>200</v>
      </c>
      <c r="U418" s="1066">
        <f t="shared" si="419"/>
        <v>100</v>
      </c>
      <c r="V418" s="1253">
        <f t="shared" si="420"/>
        <v>100</v>
      </c>
      <c r="W418" s="1066">
        <f t="shared" si="421"/>
        <v>300</v>
      </c>
      <c r="X418" s="1162">
        <f t="shared" si="422"/>
        <v>300</v>
      </c>
      <c r="Z418" s="1124" t="s">
        <v>125</v>
      </c>
      <c r="AA418" s="895"/>
      <c r="AB418" s="1594"/>
      <c r="AC418" s="1090">
        <f>K409</f>
        <v>51.43</v>
      </c>
      <c r="AD418" s="1252">
        <f>L409</f>
        <v>41.143999999999998</v>
      </c>
      <c r="AE418" s="1090"/>
      <c r="AF418" s="1270"/>
      <c r="AG418" s="1090">
        <f t="shared" ref="AG418:AG432" si="423">AA418+AC418</f>
        <v>51.43</v>
      </c>
      <c r="AH418" s="1253">
        <f t="shared" ref="AH418:AH432" si="424">AB418+AD418</f>
        <v>41.143999999999998</v>
      </c>
      <c r="AI418" s="1090">
        <f t="shared" ref="AI418:AI432" si="425">AC418+AE418</f>
        <v>51.43</v>
      </c>
      <c r="AJ418" s="1162">
        <f t="shared" ref="AJ418:AJ432" si="426">AD418+AF418</f>
        <v>41.143999999999998</v>
      </c>
      <c r="AL418" s="1105" t="s">
        <v>65</v>
      </c>
      <c r="AM418" s="1106">
        <f t="shared" si="404"/>
        <v>0</v>
      </c>
      <c r="AN418" s="1107">
        <f t="shared" si="405"/>
        <v>0</v>
      </c>
      <c r="AO418" s="1124" t="s">
        <v>87</v>
      </c>
      <c r="AP418" s="1326">
        <f t="shared" si="408"/>
        <v>26.9</v>
      </c>
      <c r="AQ418" s="1341">
        <f t="shared" si="406"/>
        <v>22</v>
      </c>
      <c r="AT418" s="9"/>
      <c r="AU418" s="41"/>
      <c r="AV418" s="9"/>
      <c r="AW418" s="9"/>
      <c r="AX418" s="9"/>
      <c r="AY418" s="9"/>
      <c r="AZ418" s="47"/>
      <c r="BA418" s="46"/>
      <c r="BB418" s="9"/>
      <c r="BC418" s="47"/>
      <c r="BD418" s="12"/>
      <c r="BE418" s="145"/>
      <c r="BF418" s="9"/>
      <c r="BG418" s="9"/>
      <c r="BH418" s="9"/>
      <c r="BI418" s="9"/>
      <c r="BJ418" s="9"/>
      <c r="BK418" s="9"/>
      <c r="BL418" s="9"/>
      <c r="BM418" s="9"/>
    </row>
    <row r="419" spans="1:65" ht="15" thickBot="1">
      <c r="A419" s="60"/>
      <c r="B419" s="1468"/>
      <c r="C419" s="70"/>
      <c r="D419" s="1720" t="s">
        <v>100</v>
      </c>
      <c r="E419" s="161" t="s">
        <v>101</v>
      </c>
      <c r="F419" s="162" t="s">
        <v>102</v>
      </c>
      <c r="G419" s="242" t="s">
        <v>468</v>
      </c>
      <c r="H419" s="241">
        <v>3.2</v>
      </c>
      <c r="I419" s="990">
        <v>3.2</v>
      </c>
      <c r="J419" s="242" t="s">
        <v>82</v>
      </c>
      <c r="K419" s="241">
        <v>4.6100000000000003</v>
      </c>
      <c r="L419" s="990">
        <v>4.6100000000000003</v>
      </c>
      <c r="M419" s="93"/>
      <c r="N419" s="453" t="s">
        <v>404</v>
      </c>
      <c r="O419" s="1066">
        <f t="shared" ref="O419:T419" si="427">AA446</f>
        <v>0</v>
      </c>
      <c r="P419" s="1059">
        <f t="shared" si="427"/>
        <v>0</v>
      </c>
      <c r="Q419" s="1066">
        <f t="shared" si="427"/>
        <v>0</v>
      </c>
      <c r="R419" s="1162">
        <f t="shared" si="427"/>
        <v>0</v>
      </c>
      <c r="S419" s="1066">
        <f t="shared" si="427"/>
        <v>35.17</v>
      </c>
      <c r="T419" s="1267">
        <f t="shared" si="427"/>
        <v>29.9</v>
      </c>
      <c r="U419" s="1066">
        <f t="shared" si="419"/>
        <v>0</v>
      </c>
      <c r="V419" s="1253">
        <f t="shared" si="420"/>
        <v>0</v>
      </c>
      <c r="W419" s="1066">
        <f t="shared" si="421"/>
        <v>35.17</v>
      </c>
      <c r="X419" s="1162">
        <f t="shared" si="422"/>
        <v>29.9</v>
      </c>
      <c r="Z419" s="1124" t="s">
        <v>87</v>
      </c>
      <c r="AA419" s="895"/>
      <c r="AB419" s="1597"/>
      <c r="AC419" s="1909">
        <f>E409+H409</f>
        <v>26.9</v>
      </c>
      <c r="AD419" s="1801">
        <f>F409+I409</f>
        <v>22</v>
      </c>
      <c r="AE419" s="1090"/>
      <c r="AF419" s="1270"/>
      <c r="AG419" s="1090">
        <f t="shared" si="423"/>
        <v>26.9</v>
      </c>
      <c r="AH419" s="1253">
        <f t="shared" si="424"/>
        <v>22</v>
      </c>
      <c r="AI419" s="1090">
        <f t="shared" si="425"/>
        <v>26.9</v>
      </c>
      <c r="AJ419" s="1162">
        <f t="shared" si="426"/>
        <v>22</v>
      </c>
      <c r="AL419" s="1105" t="s">
        <v>60</v>
      </c>
      <c r="AM419" s="1106">
        <f t="shared" si="404"/>
        <v>531.58000000000004</v>
      </c>
      <c r="AN419" s="1107">
        <f t="shared" si="405"/>
        <v>531.58000000000004</v>
      </c>
      <c r="AO419" s="1124" t="s">
        <v>68</v>
      </c>
      <c r="AP419" s="1326">
        <f t="shared" si="408"/>
        <v>82.484999999999999</v>
      </c>
      <c r="AQ419" s="1341">
        <f t="shared" si="406"/>
        <v>65.988</v>
      </c>
      <c r="AT419" s="1771"/>
      <c r="AU419" s="41"/>
      <c r="AV419" s="1770"/>
      <c r="AW419" s="9"/>
      <c r="AX419" s="9"/>
      <c r="AY419" s="9"/>
      <c r="AZ419" s="9"/>
      <c r="BA419" s="9"/>
      <c r="BB419" s="9"/>
      <c r="BC419" s="7"/>
      <c r="BD419" s="12"/>
      <c r="BE419" s="143"/>
      <c r="BF419" s="9"/>
      <c r="BG419" s="9"/>
      <c r="BH419" s="9"/>
      <c r="BI419" s="9"/>
      <c r="BJ419" s="9"/>
      <c r="BK419" s="9"/>
      <c r="BL419" s="9"/>
      <c r="BM419" s="9"/>
    </row>
    <row r="420" spans="1:65" ht="15" thickBot="1">
      <c r="A420" s="60"/>
      <c r="B420" s="1468"/>
      <c r="C420" s="70"/>
      <c r="D420" s="2694" t="s">
        <v>701</v>
      </c>
      <c r="E420" s="129">
        <v>100</v>
      </c>
      <c r="F420" s="1966">
        <v>100</v>
      </c>
      <c r="G420" s="1538" t="s">
        <v>565</v>
      </c>
      <c r="H420" s="1390">
        <v>0.24</v>
      </c>
      <c r="I420" s="1391">
        <v>0.24</v>
      </c>
      <c r="J420" s="242" t="s">
        <v>468</v>
      </c>
      <c r="K420" s="241">
        <v>4.6100000000000003</v>
      </c>
      <c r="L420" s="990">
        <v>4.6100000000000003</v>
      </c>
      <c r="M420" s="93"/>
      <c r="N420" s="1105" t="s">
        <v>405</v>
      </c>
      <c r="O420" s="1066">
        <f t="shared" ref="O420:T420" si="428">AA450</f>
        <v>0</v>
      </c>
      <c r="P420" s="1781">
        <f t="shared" si="428"/>
        <v>0</v>
      </c>
      <c r="Q420" s="1066">
        <f t="shared" si="428"/>
        <v>0</v>
      </c>
      <c r="R420" s="1253">
        <f t="shared" si="428"/>
        <v>0</v>
      </c>
      <c r="S420" s="1066">
        <f t="shared" si="428"/>
        <v>59.58</v>
      </c>
      <c r="T420" s="1272">
        <f t="shared" si="428"/>
        <v>53</v>
      </c>
      <c r="U420" s="1066">
        <f t="shared" si="419"/>
        <v>0</v>
      </c>
      <c r="V420" s="1253">
        <f t="shared" si="420"/>
        <v>0</v>
      </c>
      <c r="W420" s="1066">
        <f t="shared" si="421"/>
        <v>59.58</v>
      </c>
      <c r="X420" s="1162">
        <f t="shared" si="422"/>
        <v>53</v>
      </c>
      <c r="Z420" s="1124" t="s">
        <v>68</v>
      </c>
      <c r="AA420" s="895"/>
      <c r="AB420" s="1597"/>
      <c r="AC420" s="1090">
        <f>E410+K407</f>
        <v>82.484999999999999</v>
      </c>
      <c r="AD420" s="1252">
        <f>F410+L407</f>
        <v>65.988</v>
      </c>
      <c r="AE420" s="1090"/>
      <c r="AF420" s="1270"/>
      <c r="AG420" s="1090">
        <f t="shared" si="423"/>
        <v>82.484999999999999</v>
      </c>
      <c r="AH420" s="1253">
        <f t="shared" si="424"/>
        <v>65.988</v>
      </c>
      <c r="AI420" s="1090">
        <f t="shared" si="425"/>
        <v>82.484999999999999</v>
      </c>
      <c r="AJ420" s="1162">
        <f t="shared" si="426"/>
        <v>65.988</v>
      </c>
      <c r="AL420" s="1105" t="s">
        <v>139</v>
      </c>
      <c r="AM420" s="1106">
        <f t="shared" si="404"/>
        <v>0</v>
      </c>
      <c r="AN420" s="1114">
        <f t="shared" si="405"/>
        <v>0</v>
      </c>
      <c r="AO420" s="1124" t="s">
        <v>74</v>
      </c>
      <c r="AP420" s="1326">
        <f t="shared" si="408"/>
        <v>71.180000000000007</v>
      </c>
      <c r="AQ420" s="1341">
        <f t="shared" si="406"/>
        <v>57</v>
      </c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</row>
    <row r="421" spans="1:65" ht="15" thickBot="1">
      <c r="A421" s="60"/>
      <c r="B421" s="1468"/>
      <c r="C421" s="70"/>
      <c r="D421" s="2078" t="s">
        <v>50</v>
      </c>
      <c r="E421" s="244">
        <v>20</v>
      </c>
      <c r="F421" s="1723">
        <v>20</v>
      </c>
      <c r="G421" s="1488" t="s">
        <v>645</v>
      </c>
      <c r="H421" s="39"/>
      <c r="I421" s="49"/>
      <c r="J421" s="242" t="s">
        <v>565</v>
      </c>
      <c r="K421" s="241">
        <v>0.35</v>
      </c>
      <c r="L421" s="990">
        <v>0.35</v>
      </c>
      <c r="M421" s="93"/>
      <c r="N421" s="1105" t="s">
        <v>121</v>
      </c>
      <c r="O421" s="1069"/>
      <c r="P421" s="1273"/>
      <c r="Q421" s="1066">
        <f>H408</f>
        <v>74.87</v>
      </c>
      <c r="R421" s="1162">
        <f>I408</f>
        <v>52</v>
      </c>
      <c r="S421" s="1066"/>
      <c r="T421" s="1267"/>
      <c r="U421" s="1066">
        <f t="shared" si="419"/>
        <v>74.87</v>
      </c>
      <c r="V421" s="1253">
        <f t="shared" si="420"/>
        <v>52</v>
      </c>
      <c r="W421" s="1066">
        <f t="shared" si="421"/>
        <v>74.87</v>
      </c>
      <c r="X421" s="1162">
        <f t="shared" si="422"/>
        <v>52</v>
      </c>
      <c r="Z421" s="1124" t="s">
        <v>74</v>
      </c>
      <c r="AA421" s="895"/>
      <c r="AB421" s="1594"/>
      <c r="AC421" s="1090">
        <f>H423</f>
        <v>71.180000000000007</v>
      </c>
      <c r="AD421" s="1252">
        <f>I423</f>
        <v>57</v>
      </c>
      <c r="AE421" s="1090"/>
      <c r="AF421" s="1270"/>
      <c r="AG421" s="1090">
        <f t="shared" si="423"/>
        <v>71.180000000000007</v>
      </c>
      <c r="AH421" s="1253">
        <f t="shared" si="424"/>
        <v>57</v>
      </c>
      <c r="AI421" s="1090">
        <f t="shared" si="425"/>
        <v>71.180000000000007</v>
      </c>
      <c r="AJ421" s="1162">
        <f t="shared" si="426"/>
        <v>57</v>
      </c>
      <c r="AL421" s="1105" t="s">
        <v>64</v>
      </c>
      <c r="AM421" s="1106">
        <f t="shared" si="404"/>
        <v>45.82</v>
      </c>
      <c r="AN421" s="1114">
        <f t="shared" si="405"/>
        <v>45</v>
      </c>
      <c r="AO421" s="1124" t="s">
        <v>129</v>
      </c>
      <c r="AP421" s="1326">
        <f t="shared" si="408"/>
        <v>0</v>
      </c>
      <c r="AQ421" s="1341">
        <f t="shared" si="406"/>
        <v>0</v>
      </c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</row>
    <row r="422" spans="1:65" ht="15" thickBot="1">
      <c r="A422" s="60"/>
      <c r="B422" s="1468"/>
      <c r="C422" s="70"/>
      <c r="D422" s="2079" t="s">
        <v>759</v>
      </c>
      <c r="E422" s="227">
        <v>2.84</v>
      </c>
      <c r="F422" s="1969">
        <v>2.5</v>
      </c>
      <c r="G422" s="1386" t="s">
        <v>100</v>
      </c>
      <c r="H422" s="1367" t="s">
        <v>101</v>
      </c>
      <c r="I422" s="1368" t="s">
        <v>102</v>
      </c>
      <c r="J422" s="1418" t="s">
        <v>130</v>
      </c>
      <c r="K422" s="241">
        <v>0.1</v>
      </c>
      <c r="L422" s="990">
        <v>0.1</v>
      </c>
      <c r="M422" s="93"/>
      <c r="N422" s="1105" t="s">
        <v>65</v>
      </c>
      <c r="O422" s="1066"/>
      <c r="P422" s="1059"/>
      <c r="Q422" s="1066"/>
      <c r="R422" s="1162"/>
      <c r="S422" s="1066"/>
      <c r="T422" s="1267"/>
      <c r="U422" s="1066">
        <f t="shared" si="419"/>
        <v>0</v>
      </c>
      <c r="V422" s="1253">
        <f t="shared" si="420"/>
        <v>0</v>
      </c>
      <c r="W422" s="1066">
        <f t="shared" si="421"/>
        <v>0</v>
      </c>
      <c r="X422" s="1162">
        <f t="shared" si="422"/>
        <v>0</v>
      </c>
      <c r="Z422" s="1124" t="s">
        <v>129</v>
      </c>
      <c r="AA422" s="895"/>
      <c r="AB422" s="1598"/>
      <c r="AC422" s="1090"/>
      <c r="AD422" s="1252"/>
      <c r="AE422" s="1090"/>
      <c r="AF422" s="1270"/>
      <c r="AG422" s="1090">
        <f t="shared" si="423"/>
        <v>0</v>
      </c>
      <c r="AH422" s="1253">
        <f t="shared" si="424"/>
        <v>0</v>
      </c>
      <c r="AI422" s="1090">
        <f t="shared" si="425"/>
        <v>0</v>
      </c>
      <c r="AJ422" s="1162">
        <f t="shared" si="426"/>
        <v>0</v>
      </c>
      <c r="AL422" s="1105" t="s">
        <v>47</v>
      </c>
      <c r="AM422" s="1106">
        <f t="shared" si="404"/>
        <v>0</v>
      </c>
      <c r="AN422" s="1114">
        <f t="shared" si="405"/>
        <v>0</v>
      </c>
      <c r="AO422" s="1124" t="s">
        <v>127</v>
      </c>
      <c r="AP422" s="1326">
        <f t="shared" si="408"/>
        <v>0.1</v>
      </c>
      <c r="AQ422" s="1341">
        <f t="shared" si="406"/>
        <v>0.1</v>
      </c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</row>
    <row r="423" spans="1:65" ht="15" thickBot="1">
      <c r="A423" s="60"/>
      <c r="B423" s="1468"/>
      <c r="C423" s="70"/>
      <c r="D423" s="2079" t="s">
        <v>86</v>
      </c>
      <c r="E423" s="227">
        <v>20</v>
      </c>
      <c r="F423" s="1969">
        <v>20</v>
      </c>
      <c r="G423" s="1497" t="s">
        <v>74</v>
      </c>
      <c r="H423" s="988">
        <v>71.180000000000007</v>
      </c>
      <c r="I423" s="989">
        <v>57</v>
      </c>
      <c r="J423" s="60"/>
      <c r="L423" s="70"/>
      <c r="M423" s="93"/>
      <c r="N423" s="1105" t="s">
        <v>60</v>
      </c>
      <c r="O423" s="1066">
        <f>E399+K399</f>
        <v>392.98</v>
      </c>
      <c r="P423" s="1273">
        <f>F399+L399</f>
        <v>392.98</v>
      </c>
      <c r="Q423" s="1066">
        <f>H417+K418</f>
        <v>97.6</v>
      </c>
      <c r="R423" s="1274">
        <f>I417+L418</f>
        <v>97.6</v>
      </c>
      <c r="S423" s="1066">
        <f>E431+K428</f>
        <v>41</v>
      </c>
      <c r="T423" s="1272">
        <f>F431+L428</f>
        <v>41</v>
      </c>
      <c r="U423" s="1066">
        <f t="shared" si="419"/>
        <v>490.58000000000004</v>
      </c>
      <c r="V423" s="1253">
        <f t="shared" si="420"/>
        <v>490.58000000000004</v>
      </c>
      <c r="W423" s="1066">
        <f t="shared" si="421"/>
        <v>138.6</v>
      </c>
      <c r="X423" s="1162">
        <f t="shared" si="422"/>
        <v>138.6</v>
      </c>
      <c r="Z423" s="1124" t="s">
        <v>130</v>
      </c>
      <c r="AA423" s="895"/>
      <c r="AB423" s="1599"/>
      <c r="AC423" s="1090">
        <f>K422</f>
        <v>0.1</v>
      </c>
      <c r="AD423" s="1252">
        <f>L422</f>
        <v>0.1</v>
      </c>
      <c r="AE423" s="1090"/>
      <c r="AF423" s="1270"/>
      <c r="AG423" s="1090">
        <f t="shared" si="423"/>
        <v>0.1</v>
      </c>
      <c r="AH423" s="1253">
        <f t="shared" si="424"/>
        <v>0.1</v>
      </c>
      <c r="AI423" s="1090">
        <f t="shared" si="425"/>
        <v>0.1</v>
      </c>
      <c r="AJ423" s="1162">
        <f t="shared" si="426"/>
        <v>0.1</v>
      </c>
      <c r="AL423" s="1105" t="s">
        <v>67</v>
      </c>
      <c r="AM423" s="1106">
        <f t="shared" si="404"/>
        <v>0</v>
      </c>
      <c r="AN423" s="1114">
        <f t="shared" si="405"/>
        <v>0</v>
      </c>
      <c r="AO423" s="1327" t="s">
        <v>158</v>
      </c>
      <c r="AP423" s="2346">
        <f t="shared" si="408"/>
        <v>0</v>
      </c>
      <c r="AQ423" s="2327">
        <f t="shared" si="406"/>
        <v>0</v>
      </c>
    </row>
    <row r="424" spans="1:65" ht="15" thickBot="1">
      <c r="A424" s="362"/>
      <c r="B424" s="1907"/>
      <c r="C424" s="728"/>
      <c r="D424" s="2695" t="s">
        <v>145</v>
      </c>
      <c r="E424" s="2687">
        <v>10</v>
      </c>
      <c r="F424" s="2688">
        <v>10</v>
      </c>
      <c r="G424" s="1421" t="s">
        <v>89</v>
      </c>
      <c r="H424" s="241">
        <v>3</v>
      </c>
      <c r="I424" s="990">
        <v>3</v>
      </c>
      <c r="M424" s="93"/>
      <c r="N424" s="1105" t="s">
        <v>139</v>
      </c>
      <c r="O424" s="1066"/>
      <c r="P424" s="1059"/>
      <c r="Q424" s="1066"/>
      <c r="R424" s="1162"/>
      <c r="S424" s="1066"/>
      <c r="T424" s="1267"/>
      <c r="U424" s="1066">
        <f t="shared" si="419"/>
        <v>0</v>
      </c>
      <c r="V424" s="1253">
        <f t="shared" si="420"/>
        <v>0</v>
      </c>
      <c r="W424" s="1066">
        <f t="shared" si="421"/>
        <v>0</v>
      </c>
      <c r="X424" s="1162">
        <f t="shared" si="422"/>
        <v>0</v>
      </c>
      <c r="Z424" s="2347" t="s">
        <v>158</v>
      </c>
      <c r="AA424" s="1088"/>
      <c r="AB424" s="1600"/>
      <c r="AC424" s="1091"/>
      <c r="AD424" s="1254"/>
      <c r="AE424" s="1091"/>
      <c r="AF424" s="1602"/>
      <c r="AG424" s="1091">
        <f t="shared" si="423"/>
        <v>0</v>
      </c>
      <c r="AH424" s="1255">
        <f t="shared" si="424"/>
        <v>0</v>
      </c>
      <c r="AI424" s="1091">
        <f t="shared" si="425"/>
        <v>0</v>
      </c>
      <c r="AJ424" s="1055">
        <f t="shared" si="426"/>
        <v>0</v>
      </c>
      <c r="AL424" s="1105" t="s">
        <v>82</v>
      </c>
      <c r="AM424" s="1106">
        <f t="shared" si="404"/>
        <v>35.57</v>
      </c>
      <c r="AN424" s="1114">
        <f t="shared" si="405"/>
        <v>35.57</v>
      </c>
      <c r="AO424" s="2307" t="s">
        <v>854</v>
      </c>
      <c r="AP424" s="2343">
        <f t="shared" si="408"/>
        <v>268.13000000000005</v>
      </c>
      <c r="AQ424" s="1342">
        <f t="shared" si="406"/>
        <v>210.13199999999998</v>
      </c>
    </row>
    <row r="425" spans="1:65" ht="15" thickBot="1">
      <c r="A425" s="1299" t="s">
        <v>378</v>
      </c>
      <c r="B425" s="1471"/>
      <c r="C425" s="2053">
        <f>SUM(C406:C423)</f>
        <v>920</v>
      </c>
      <c r="D425" s="2695" t="s">
        <v>81</v>
      </c>
      <c r="E425" s="227">
        <v>104</v>
      </c>
      <c r="F425" s="1969"/>
      <c r="G425" s="1487" t="s">
        <v>54</v>
      </c>
      <c r="H425" s="1390">
        <v>0.1</v>
      </c>
      <c r="I425" s="1391">
        <v>0.1</v>
      </c>
      <c r="J425" s="56"/>
      <c r="K425" s="31"/>
      <c r="L425" s="72"/>
      <c r="M425" s="93"/>
      <c r="N425" s="1105" t="s">
        <v>64</v>
      </c>
      <c r="O425" s="1066"/>
      <c r="P425" s="1059"/>
      <c r="Q425" s="1066">
        <f>H407</f>
        <v>45.82</v>
      </c>
      <c r="R425" s="1162">
        <f>I407</f>
        <v>45</v>
      </c>
      <c r="S425" s="1066"/>
      <c r="T425" s="1267"/>
      <c r="U425" s="1066">
        <f t="shared" si="419"/>
        <v>45.82</v>
      </c>
      <c r="V425" s="1253">
        <f t="shared" si="420"/>
        <v>45</v>
      </c>
      <c r="W425" s="1066">
        <f t="shared" si="421"/>
        <v>45.82</v>
      </c>
      <c r="X425" s="1162">
        <f t="shared" si="422"/>
        <v>45</v>
      </c>
      <c r="Z425" s="2307" t="s">
        <v>854</v>
      </c>
      <c r="AA425" s="2351">
        <f t="shared" ref="AA425:AF425" si="429">SUM(AA412:AA424)</f>
        <v>0</v>
      </c>
      <c r="AB425" s="2352">
        <f t="shared" si="429"/>
        <v>0</v>
      </c>
      <c r="AC425" s="2353">
        <f t="shared" si="429"/>
        <v>268.13000000000005</v>
      </c>
      <c r="AD425" s="2354">
        <f t="shared" si="429"/>
        <v>210.13199999999998</v>
      </c>
      <c r="AE425" s="2355">
        <f t="shared" si="429"/>
        <v>0</v>
      </c>
      <c r="AF425" s="2313">
        <f t="shared" si="429"/>
        <v>0</v>
      </c>
      <c r="AG425" s="2315">
        <f t="shared" si="423"/>
        <v>268.13000000000005</v>
      </c>
      <c r="AH425" s="2316">
        <f t="shared" si="424"/>
        <v>210.13199999999998</v>
      </c>
      <c r="AI425" s="2315">
        <f t="shared" si="425"/>
        <v>268.13000000000005</v>
      </c>
      <c r="AJ425" s="2317">
        <f t="shared" si="426"/>
        <v>210.13199999999998</v>
      </c>
      <c r="AL425" s="1105" t="s">
        <v>89</v>
      </c>
      <c r="AM425" s="1106">
        <f t="shared" si="404"/>
        <v>12.100000000000001</v>
      </c>
      <c r="AN425" s="1114">
        <f t="shared" si="405"/>
        <v>12.100000000000001</v>
      </c>
      <c r="AO425" s="2272" t="s">
        <v>853</v>
      </c>
    </row>
    <row r="426" spans="1:65" ht="15" thickBot="1">
      <c r="A426" s="630"/>
      <c r="B426" s="360" t="s">
        <v>238</v>
      </c>
      <c r="C426" s="738"/>
      <c r="D426" s="1900"/>
      <c r="E426" s="1900"/>
      <c r="F426" s="1954" t="s">
        <v>746</v>
      </c>
      <c r="G426" s="1955"/>
      <c r="H426" s="1955"/>
      <c r="I426" s="1900"/>
      <c r="J426" s="1956" t="s">
        <v>816</v>
      </c>
      <c r="K426" s="1957"/>
      <c r="L426" s="1901"/>
      <c r="M426" s="93"/>
      <c r="N426" s="1105" t="s">
        <v>425</v>
      </c>
      <c r="O426" s="1066"/>
      <c r="P426" s="1059"/>
      <c r="Q426" s="1066"/>
      <c r="R426" s="1162"/>
      <c r="S426" s="1066"/>
      <c r="T426" s="1267"/>
      <c r="U426" s="1066">
        <f t="shared" si="419"/>
        <v>0</v>
      </c>
      <c r="V426" s="1253">
        <f t="shared" si="420"/>
        <v>0</v>
      </c>
      <c r="W426" s="1066">
        <f t="shared" si="421"/>
        <v>0</v>
      </c>
      <c r="X426" s="1162">
        <f t="shared" si="422"/>
        <v>0</v>
      </c>
      <c r="Z426" s="2272" t="s">
        <v>966</v>
      </c>
      <c r="AA426" s="1087"/>
      <c r="AB426" s="2348"/>
      <c r="AC426" s="1089"/>
      <c r="AD426" s="1249"/>
      <c r="AE426" s="1089"/>
      <c r="AF426" s="2349"/>
      <c r="AG426" s="1089">
        <f t="shared" si="423"/>
        <v>0</v>
      </c>
      <c r="AH426" s="2350">
        <f t="shared" si="424"/>
        <v>0</v>
      </c>
      <c r="AI426" s="1089">
        <f t="shared" si="425"/>
        <v>0</v>
      </c>
      <c r="AJ426" s="1229">
        <f t="shared" si="426"/>
        <v>0</v>
      </c>
      <c r="AL426" s="1105" t="s">
        <v>131</v>
      </c>
      <c r="AM426" s="1106">
        <f t="shared" si="404"/>
        <v>0.185</v>
      </c>
      <c r="AN426" s="1114">
        <f t="shared" si="405"/>
        <v>7.4</v>
      </c>
      <c r="AO426" s="1124" t="s">
        <v>130</v>
      </c>
      <c r="AP426" s="1326">
        <f t="shared" ref="AP426:AQ432" si="430">AA426+AC426+AE426</f>
        <v>0</v>
      </c>
      <c r="AQ426" s="1341">
        <f t="shared" si="430"/>
        <v>0</v>
      </c>
    </row>
    <row r="427" spans="1:65" ht="15" thickBot="1">
      <c r="A427" s="191" t="s">
        <v>544</v>
      </c>
      <c r="B427" s="247" t="s">
        <v>122</v>
      </c>
      <c r="C427" s="232">
        <v>200</v>
      </c>
      <c r="D427" s="1714" t="s">
        <v>100</v>
      </c>
      <c r="E427" s="1958" t="s">
        <v>101</v>
      </c>
      <c r="F427" s="1959" t="s">
        <v>102</v>
      </c>
      <c r="G427" s="1960" t="s">
        <v>100</v>
      </c>
      <c r="H427" s="1958" t="s">
        <v>101</v>
      </c>
      <c r="I427" s="1961" t="s">
        <v>102</v>
      </c>
      <c r="J427" s="1960" t="s">
        <v>100</v>
      </c>
      <c r="K427" s="1958" t="s">
        <v>101</v>
      </c>
      <c r="L427" s="1961" t="s">
        <v>102</v>
      </c>
      <c r="M427" s="93"/>
      <c r="N427" s="1105" t="s">
        <v>67</v>
      </c>
      <c r="O427" s="1066"/>
      <c r="P427" s="1059"/>
      <c r="Q427" s="1066"/>
      <c r="R427" s="1162"/>
      <c r="S427" s="1066"/>
      <c r="T427" s="1267"/>
      <c r="U427" s="1066">
        <f t="shared" si="419"/>
        <v>0</v>
      </c>
      <c r="V427" s="1253">
        <f t="shared" si="420"/>
        <v>0</v>
      </c>
      <c r="W427" s="1066">
        <f t="shared" si="421"/>
        <v>0</v>
      </c>
      <c r="X427" s="1162">
        <f t="shared" si="422"/>
        <v>0</v>
      </c>
      <c r="Z427" s="1124" t="s">
        <v>128</v>
      </c>
      <c r="AA427" s="895"/>
      <c r="AB427" s="1594"/>
      <c r="AC427" s="1090"/>
      <c r="AD427" s="1252"/>
      <c r="AE427" s="1090"/>
      <c r="AF427" s="1270"/>
      <c r="AG427" s="1090">
        <f t="shared" si="423"/>
        <v>0</v>
      </c>
      <c r="AH427" s="1253">
        <f t="shared" si="424"/>
        <v>0</v>
      </c>
      <c r="AI427" s="1090">
        <f t="shared" si="425"/>
        <v>0</v>
      </c>
      <c r="AJ427" s="1162">
        <f t="shared" si="426"/>
        <v>0</v>
      </c>
      <c r="AL427" s="1105" t="s">
        <v>50</v>
      </c>
      <c r="AM427" s="1106">
        <f t="shared" si="404"/>
        <v>35.629999999999995</v>
      </c>
      <c r="AN427" s="1114">
        <f t="shared" si="405"/>
        <v>35.629999999999995</v>
      </c>
      <c r="AO427" s="1124" t="s">
        <v>128</v>
      </c>
      <c r="AP427" s="1326">
        <f t="shared" si="430"/>
        <v>0</v>
      </c>
      <c r="AQ427" s="1341">
        <f t="shared" si="430"/>
        <v>0</v>
      </c>
    </row>
    <row r="428" spans="1:65">
      <c r="A428" s="165" t="s">
        <v>433</v>
      </c>
      <c r="B428" s="1962" t="s">
        <v>740</v>
      </c>
      <c r="C428" s="736" t="s">
        <v>954</v>
      </c>
      <c r="D428" s="2060" t="s">
        <v>85</v>
      </c>
      <c r="E428" s="129">
        <v>35.17</v>
      </c>
      <c r="F428" s="1963">
        <v>29.9</v>
      </c>
      <c r="G428" s="247" t="s">
        <v>54</v>
      </c>
      <c r="H428" s="227">
        <v>0.42</v>
      </c>
      <c r="I428" s="1964">
        <v>0.42</v>
      </c>
      <c r="J428" s="1965" t="s">
        <v>80</v>
      </c>
      <c r="K428" s="129">
        <v>21</v>
      </c>
      <c r="L428" s="1966">
        <v>21</v>
      </c>
      <c r="M428" s="93"/>
      <c r="N428" s="1105" t="s">
        <v>82</v>
      </c>
      <c r="O428" s="1678">
        <f>E403+H397</f>
        <v>22</v>
      </c>
      <c r="P428" s="1271">
        <f>F403+I397</f>
        <v>22</v>
      </c>
      <c r="Q428" s="1066">
        <f>H418+K414+K419</f>
        <v>13.57</v>
      </c>
      <c r="R428" s="1253">
        <f>I418+L414+L419</f>
        <v>13.57</v>
      </c>
      <c r="S428" s="1066"/>
      <c r="T428" s="1272"/>
      <c r="U428" s="1066">
        <f t="shared" si="419"/>
        <v>35.57</v>
      </c>
      <c r="V428" s="1253">
        <f t="shared" si="420"/>
        <v>35.57</v>
      </c>
      <c r="W428" s="1066">
        <f t="shared" si="421"/>
        <v>13.57</v>
      </c>
      <c r="X428" s="1162">
        <f t="shared" si="422"/>
        <v>13.57</v>
      </c>
      <c r="Z428" s="1124" t="s">
        <v>126</v>
      </c>
      <c r="AA428" s="895"/>
      <c r="AB428" s="1598"/>
      <c r="AC428" s="1090"/>
      <c r="AD428" s="1252"/>
      <c r="AE428" s="1090"/>
      <c r="AF428" s="1270"/>
      <c r="AG428" s="1090">
        <f t="shared" si="423"/>
        <v>0</v>
      </c>
      <c r="AH428" s="1253">
        <f t="shared" si="424"/>
        <v>0</v>
      </c>
      <c r="AI428" s="1090">
        <f t="shared" si="425"/>
        <v>0</v>
      </c>
      <c r="AJ428" s="1162">
        <f t="shared" si="426"/>
        <v>0</v>
      </c>
      <c r="AL428" s="1105" t="s">
        <v>140</v>
      </c>
      <c r="AM428" s="1106">
        <f t="shared" si="404"/>
        <v>0</v>
      </c>
      <c r="AN428" s="1114">
        <f t="shared" si="405"/>
        <v>0</v>
      </c>
      <c r="AO428" s="1124" t="s">
        <v>126</v>
      </c>
      <c r="AP428" s="1326">
        <f t="shared" si="430"/>
        <v>0</v>
      </c>
      <c r="AQ428" s="1341">
        <f t="shared" si="430"/>
        <v>0</v>
      </c>
    </row>
    <row r="429" spans="1:65">
      <c r="A429" s="60"/>
      <c r="B429" s="2503" t="s">
        <v>817</v>
      </c>
      <c r="C429" s="70"/>
      <c r="D429" s="2077" t="s">
        <v>737</v>
      </c>
      <c r="E429" s="227">
        <v>59.58</v>
      </c>
      <c r="F429" s="1964">
        <v>53</v>
      </c>
      <c r="G429" s="247" t="s">
        <v>717</v>
      </c>
      <c r="H429" s="227">
        <v>10.5</v>
      </c>
      <c r="I429" s="1967">
        <v>10.5</v>
      </c>
      <c r="J429" s="173" t="s">
        <v>79</v>
      </c>
      <c r="K429" s="227">
        <v>2.2000000000000002</v>
      </c>
      <c r="L429" s="229">
        <v>2.2000000000000002</v>
      </c>
      <c r="M429" s="93"/>
      <c r="N429" s="1105" t="s">
        <v>89</v>
      </c>
      <c r="O429" s="1066"/>
      <c r="P429" s="1059"/>
      <c r="Q429" s="1066">
        <f>E412+H414+H424</f>
        <v>7.9</v>
      </c>
      <c r="R429" s="1253">
        <f>F412+I414+I424</f>
        <v>7.9</v>
      </c>
      <c r="S429" s="1066">
        <f>H430</f>
        <v>4.2</v>
      </c>
      <c r="T429" s="1267">
        <f>I430</f>
        <v>4.2</v>
      </c>
      <c r="U429" s="1066">
        <f t="shared" si="419"/>
        <v>7.9</v>
      </c>
      <c r="V429" s="1253">
        <f t="shared" si="420"/>
        <v>7.9</v>
      </c>
      <c r="W429" s="1066">
        <f t="shared" si="421"/>
        <v>12.100000000000001</v>
      </c>
      <c r="X429" s="1162">
        <f t="shared" si="422"/>
        <v>12.100000000000001</v>
      </c>
      <c r="Z429" s="1124" t="s">
        <v>412</v>
      </c>
      <c r="AA429" s="895"/>
      <c r="AB429" s="1599"/>
      <c r="AC429" s="1090"/>
      <c r="AD429" s="1252"/>
      <c r="AE429" s="1090"/>
      <c r="AF429" s="1270"/>
      <c r="AG429" s="1090">
        <f t="shared" si="423"/>
        <v>0</v>
      </c>
      <c r="AH429" s="1253">
        <f t="shared" si="424"/>
        <v>0</v>
      </c>
      <c r="AI429" s="1090">
        <f t="shared" si="425"/>
        <v>0</v>
      </c>
      <c r="AJ429" s="1162">
        <f t="shared" si="426"/>
        <v>0</v>
      </c>
      <c r="AL429" s="1105" t="s">
        <v>52</v>
      </c>
      <c r="AM429" s="1106">
        <f t="shared" si="404"/>
        <v>0</v>
      </c>
      <c r="AN429" s="1114">
        <f t="shared" si="405"/>
        <v>0</v>
      </c>
      <c r="AO429" s="1124" t="s">
        <v>412</v>
      </c>
      <c r="AP429" s="1326">
        <f t="shared" si="430"/>
        <v>0</v>
      </c>
      <c r="AQ429" s="1341">
        <f t="shared" si="430"/>
        <v>0</v>
      </c>
    </row>
    <row r="430" spans="1:65" ht="15" thickBot="1">
      <c r="A430" s="191" t="s">
        <v>9</v>
      </c>
      <c r="B430" s="247" t="s">
        <v>406</v>
      </c>
      <c r="C430" s="2075">
        <v>30</v>
      </c>
      <c r="D430" s="2078" t="s">
        <v>78</v>
      </c>
      <c r="E430" s="227">
        <v>17.899999999999999</v>
      </c>
      <c r="F430" s="1964">
        <v>17.899999999999999</v>
      </c>
      <c r="G430" s="247" t="s">
        <v>89</v>
      </c>
      <c r="H430" s="227">
        <v>4.2</v>
      </c>
      <c r="I430" s="1967">
        <v>4.2</v>
      </c>
      <c r="J430" s="1968" t="s">
        <v>84</v>
      </c>
      <c r="K430" s="227">
        <v>4.0000000000000001E-3</v>
      </c>
      <c r="L430" s="1969">
        <v>4.0000000000000001E-3</v>
      </c>
      <c r="M430" s="93"/>
      <c r="N430" s="644" t="s">
        <v>144</v>
      </c>
      <c r="O430" s="1069"/>
      <c r="P430" s="1271"/>
      <c r="Q430" s="1912">
        <f>R430/1000/0.04</f>
        <v>0.185</v>
      </c>
      <c r="R430" s="1911">
        <f>I412</f>
        <v>7.4</v>
      </c>
      <c r="S430" s="1066"/>
      <c r="T430" s="1272"/>
      <c r="U430" s="1066">
        <f t="shared" si="419"/>
        <v>0.185</v>
      </c>
      <c r="V430" s="1253">
        <f t="shared" si="420"/>
        <v>7.4</v>
      </c>
      <c r="W430" s="1066">
        <f t="shared" si="421"/>
        <v>0.185</v>
      </c>
      <c r="X430" s="1162">
        <f t="shared" si="422"/>
        <v>7.4</v>
      </c>
      <c r="Z430" s="1123"/>
      <c r="AA430" s="895"/>
      <c r="AB430" s="1595"/>
      <c r="AC430" s="1090"/>
      <c r="AD430" s="1252"/>
      <c r="AE430" s="1090"/>
      <c r="AF430" s="1270"/>
      <c r="AG430" s="1090">
        <f t="shared" si="423"/>
        <v>0</v>
      </c>
      <c r="AH430" s="1253">
        <f t="shared" si="424"/>
        <v>0</v>
      </c>
      <c r="AI430" s="1090">
        <f t="shared" si="425"/>
        <v>0</v>
      </c>
      <c r="AJ430" s="1162">
        <f t="shared" si="426"/>
        <v>0</v>
      </c>
      <c r="AL430" s="1105" t="s">
        <v>138</v>
      </c>
      <c r="AM430" s="1106">
        <f t="shared" si="404"/>
        <v>4.4000000000000004</v>
      </c>
      <c r="AN430" s="1114">
        <f t="shared" si="405"/>
        <v>4.4000000000000004</v>
      </c>
      <c r="AO430" s="2325" t="s">
        <v>96</v>
      </c>
      <c r="AP430" s="2346">
        <f t="shared" si="430"/>
        <v>0</v>
      </c>
      <c r="AQ430" s="2327">
        <f t="shared" si="430"/>
        <v>0</v>
      </c>
    </row>
    <row r="431" spans="1:65" ht="15" thickBot="1">
      <c r="A431" s="104"/>
      <c r="B431" s="1970"/>
      <c r="C431" s="103"/>
      <c r="D431" s="2079" t="s">
        <v>60</v>
      </c>
      <c r="E431" s="227">
        <v>20</v>
      </c>
      <c r="F431" s="1971">
        <v>20</v>
      </c>
      <c r="G431" s="107"/>
      <c r="H431" s="107"/>
      <c r="I431" s="107"/>
      <c r="J431" s="272" t="s">
        <v>83</v>
      </c>
      <c r="K431" s="244">
        <v>0.2</v>
      </c>
      <c r="L431" s="1723">
        <v>0.2</v>
      </c>
      <c r="M431" s="93"/>
      <c r="N431" s="1105" t="s">
        <v>50</v>
      </c>
      <c r="O431" s="1066">
        <f>E400+K400</f>
        <v>14.809999999999999</v>
      </c>
      <c r="P431" s="1273">
        <f>F400+L400</f>
        <v>14.809999999999999</v>
      </c>
      <c r="Q431" s="1066">
        <f>E421+K415</f>
        <v>20.82</v>
      </c>
      <c r="R431" s="1253">
        <f>F421+L415</f>
        <v>20.82</v>
      </c>
      <c r="S431" s="1066"/>
      <c r="T431" s="1264"/>
      <c r="U431" s="1066">
        <f t="shared" si="419"/>
        <v>35.629999999999995</v>
      </c>
      <c r="V431" s="1253">
        <f t="shared" si="420"/>
        <v>35.629999999999995</v>
      </c>
      <c r="W431" s="1066">
        <f t="shared" si="421"/>
        <v>20.82</v>
      </c>
      <c r="X431" s="1162">
        <f t="shared" si="422"/>
        <v>20.82</v>
      </c>
      <c r="Z431" s="2307" t="s">
        <v>855</v>
      </c>
      <c r="AA431" s="2312">
        <f t="shared" ref="AA431:AF431" si="431">SUM(AA426:AA430)</f>
        <v>0</v>
      </c>
      <c r="AB431" s="2313">
        <f t="shared" si="431"/>
        <v>0</v>
      </c>
      <c r="AC431" s="2314">
        <f t="shared" si="431"/>
        <v>0</v>
      </c>
      <c r="AD431" s="2313">
        <f t="shared" si="431"/>
        <v>0</v>
      </c>
      <c r="AE431" s="2314">
        <f t="shared" si="431"/>
        <v>0</v>
      </c>
      <c r="AF431" s="2313">
        <f t="shared" si="431"/>
        <v>0</v>
      </c>
      <c r="AG431" s="2315">
        <f t="shared" si="423"/>
        <v>0</v>
      </c>
      <c r="AH431" s="2316">
        <f t="shared" si="424"/>
        <v>0</v>
      </c>
      <c r="AI431" s="2315">
        <f t="shared" si="425"/>
        <v>0</v>
      </c>
      <c r="AJ431" s="2317">
        <f t="shared" si="426"/>
        <v>0</v>
      </c>
      <c r="AL431" s="1105" t="s">
        <v>137</v>
      </c>
      <c r="AM431" s="1106">
        <f t="shared" si="404"/>
        <v>0</v>
      </c>
      <c r="AN431" s="1114">
        <f t="shared" si="405"/>
        <v>0</v>
      </c>
      <c r="AO431" s="2307" t="s">
        <v>855</v>
      </c>
      <c r="AP431" s="2361">
        <f t="shared" si="430"/>
        <v>0</v>
      </c>
      <c r="AQ431" s="1342">
        <f t="shared" si="430"/>
        <v>0</v>
      </c>
    </row>
    <row r="432" spans="1:65" ht="15" thickBot="1">
      <c r="A432" s="1299" t="s">
        <v>379</v>
      </c>
      <c r="B432" s="1973"/>
      <c r="C432" s="2083">
        <f>C427+C430+105+20</f>
        <v>355</v>
      </c>
      <c r="D432" s="1975"/>
      <c r="E432" s="1975"/>
      <c r="F432" s="1975"/>
      <c r="G432" s="2778"/>
      <c r="H432" s="1975"/>
      <c r="I432" s="1975"/>
      <c r="J432" s="1976" t="s">
        <v>81</v>
      </c>
      <c r="K432" s="1977">
        <v>1.2</v>
      </c>
      <c r="L432" s="1978">
        <v>1.2</v>
      </c>
      <c r="M432" s="93"/>
      <c r="N432" s="1105" t="s">
        <v>140</v>
      </c>
      <c r="O432" s="1066"/>
      <c r="P432" s="1059"/>
      <c r="Q432" s="1066"/>
      <c r="R432" s="1162"/>
      <c r="S432" s="1066"/>
      <c r="T432" s="1267"/>
      <c r="U432" s="1066">
        <f t="shared" si="419"/>
        <v>0</v>
      </c>
      <c r="V432" s="1253">
        <f t="shared" si="420"/>
        <v>0</v>
      </c>
      <c r="W432" s="1066">
        <f t="shared" si="421"/>
        <v>0</v>
      </c>
      <c r="X432" s="1162">
        <f t="shared" si="422"/>
        <v>0</v>
      </c>
      <c r="Z432" s="2302" t="s">
        <v>856</v>
      </c>
      <c r="AA432" s="2303">
        <f t="shared" ref="AA432:AF432" si="432">AA431+AA425</f>
        <v>0</v>
      </c>
      <c r="AB432" s="2303">
        <f t="shared" si="432"/>
        <v>0</v>
      </c>
      <c r="AC432" s="2338">
        <f t="shared" si="432"/>
        <v>268.13000000000005</v>
      </c>
      <c r="AD432" s="2345">
        <f t="shared" si="432"/>
        <v>210.13199999999998</v>
      </c>
      <c r="AE432" s="2303">
        <f t="shared" si="432"/>
        <v>0</v>
      </c>
      <c r="AF432" s="2303">
        <f t="shared" si="432"/>
        <v>0</v>
      </c>
      <c r="AG432" s="2344">
        <f t="shared" si="423"/>
        <v>268.13000000000005</v>
      </c>
      <c r="AH432" s="2305">
        <f t="shared" si="424"/>
        <v>210.13199999999998</v>
      </c>
      <c r="AI432" s="2344">
        <f t="shared" si="425"/>
        <v>268.13000000000005</v>
      </c>
      <c r="AJ432" s="2356">
        <f t="shared" si="426"/>
        <v>210.13199999999998</v>
      </c>
      <c r="AL432" s="1105" t="s">
        <v>77</v>
      </c>
      <c r="AM432" s="1106">
        <f t="shared" si="404"/>
        <v>0</v>
      </c>
      <c r="AN432" s="1114">
        <f t="shared" si="405"/>
        <v>0</v>
      </c>
      <c r="AO432" s="2363" t="s">
        <v>135</v>
      </c>
      <c r="AP432" s="2364">
        <f t="shared" si="430"/>
        <v>268.13000000000005</v>
      </c>
      <c r="AQ432" s="1342">
        <f t="shared" si="430"/>
        <v>210.13199999999998</v>
      </c>
    </row>
    <row r="433" spans="1:46">
      <c r="M433" s="93"/>
      <c r="N433" s="1105" t="s">
        <v>422</v>
      </c>
      <c r="O433" s="1066"/>
      <c r="P433" s="1059"/>
      <c r="Q433" s="1066"/>
      <c r="R433" s="1162"/>
      <c r="S433" s="1066"/>
      <c r="T433" s="1267"/>
      <c r="U433" s="1066">
        <f t="shared" si="419"/>
        <v>0</v>
      </c>
      <c r="V433" s="1253">
        <f t="shared" si="420"/>
        <v>0</v>
      </c>
      <c r="W433" s="1066">
        <f t="shared" si="421"/>
        <v>0</v>
      </c>
      <c r="X433" s="1162">
        <f t="shared" si="422"/>
        <v>0</v>
      </c>
      <c r="Z433" s="1156" t="s">
        <v>393</v>
      </c>
      <c r="AA433" s="1157"/>
      <c r="AB433" s="1158"/>
      <c r="AC433" s="895"/>
      <c r="AD433" s="1159"/>
      <c r="AE433" s="895"/>
      <c r="AF433" s="1160"/>
      <c r="AG433" s="1090"/>
      <c r="AH433" s="1161"/>
      <c r="AI433" s="1090"/>
      <c r="AJ433" s="1162"/>
      <c r="AL433" s="1105" t="s">
        <v>54</v>
      </c>
      <c r="AM433" s="1106">
        <f t="shared" si="404"/>
        <v>3.6500000000000004</v>
      </c>
      <c r="AN433" s="1114">
        <f t="shared" si="405"/>
        <v>3.6500000000000004</v>
      </c>
      <c r="AO433" s="2362" t="s">
        <v>393</v>
      </c>
      <c r="AP433" s="1127"/>
      <c r="AQ433" s="70"/>
    </row>
    <row r="434" spans="1:46">
      <c r="M434" s="93"/>
      <c r="N434" s="1105" t="s">
        <v>138</v>
      </c>
      <c r="O434" s="1066">
        <f>K398</f>
        <v>4.4000000000000004</v>
      </c>
      <c r="P434" s="1059">
        <f>L398</f>
        <v>4.4000000000000004</v>
      </c>
      <c r="Q434" s="1066"/>
      <c r="R434" s="1162"/>
      <c r="S434" s="1066"/>
      <c r="T434" s="1267"/>
      <c r="U434" s="1066">
        <f t="shared" si="419"/>
        <v>4.4000000000000004</v>
      </c>
      <c r="V434" s="1253">
        <f t="shared" si="420"/>
        <v>4.4000000000000004</v>
      </c>
      <c r="W434" s="1066">
        <f t="shared" si="421"/>
        <v>0</v>
      </c>
      <c r="X434" s="1162">
        <f t="shared" si="422"/>
        <v>0</v>
      </c>
      <c r="Z434" s="1816" t="s">
        <v>519</v>
      </c>
      <c r="AA434" s="2301"/>
      <c r="AB434" s="2290"/>
      <c r="AC434" s="895"/>
      <c r="AD434" s="1131"/>
      <c r="AE434" s="895"/>
      <c r="AF434" s="2291"/>
      <c r="AG434" s="1090">
        <f t="shared" ref="AG434" si="433">AA434+AC434</f>
        <v>0</v>
      </c>
      <c r="AH434" s="1168">
        <f t="shared" ref="AH434" si="434">AB434+AD434</f>
        <v>0</v>
      </c>
      <c r="AI434" s="1090">
        <f t="shared" ref="AI434" si="435">AC434+AE434</f>
        <v>0</v>
      </c>
      <c r="AJ434" s="1169">
        <f t="shared" ref="AJ434" si="436">AD434+AF434</f>
        <v>0</v>
      </c>
      <c r="AL434" s="1105" t="s">
        <v>116</v>
      </c>
      <c r="AM434" s="1106">
        <f t="shared" si="404"/>
        <v>10</v>
      </c>
      <c r="AN434" s="1114">
        <f t="shared" si="405"/>
        <v>10</v>
      </c>
      <c r="AO434" s="1816" t="s">
        <v>519</v>
      </c>
      <c r="AP434" s="1130">
        <f t="shared" ref="AP434:AP450" si="437">AA434+AC434+AE434</f>
        <v>0</v>
      </c>
      <c r="AQ434" s="1131">
        <f t="shared" ref="AQ434:AQ450" si="438">AB434+AD434+AF434</f>
        <v>0</v>
      </c>
    </row>
    <row r="435" spans="1:46">
      <c r="M435" s="93"/>
      <c r="N435" s="1105" t="s">
        <v>137</v>
      </c>
      <c r="O435" s="1066"/>
      <c r="P435" s="1059"/>
      <c r="Q435" s="1066"/>
      <c r="R435" s="1162"/>
      <c r="S435" s="1066"/>
      <c r="T435" s="1267"/>
      <c r="U435" s="1066">
        <f t="shared" si="419"/>
        <v>0</v>
      </c>
      <c r="V435" s="1253">
        <f t="shared" si="420"/>
        <v>0</v>
      </c>
      <c r="W435" s="1066">
        <f t="shared" si="421"/>
        <v>0</v>
      </c>
      <c r="X435" s="1162">
        <f t="shared" si="422"/>
        <v>0</v>
      </c>
      <c r="Z435" s="1163" t="s">
        <v>394</v>
      </c>
      <c r="AA435" s="1164"/>
      <c r="AB435" s="1165"/>
      <c r="AC435" s="895">
        <f>E422</f>
        <v>2.84</v>
      </c>
      <c r="AD435" s="1166">
        <f>F422</f>
        <v>2.5</v>
      </c>
      <c r="AE435" s="1090"/>
      <c r="AF435" s="1167"/>
      <c r="AG435" s="1090">
        <f t="shared" ref="AG435:AJ437" si="439">AA435+AC435</f>
        <v>2.84</v>
      </c>
      <c r="AH435" s="1168">
        <f t="shared" si="439"/>
        <v>2.5</v>
      </c>
      <c r="AI435" s="1090">
        <f t="shared" si="439"/>
        <v>2.84</v>
      </c>
      <c r="AJ435" s="1169">
        <f t="shared" si="439"/>
        <v>2.5</v>
      </c>
      <c r="AL435" s="1075" t="s">
        <v>166</v>
      </c>
      <c r="AM435" s="1106">
        <f t="shared" si="404"/>
        <v>1.054</v>
      </c>
      <c r="AN435" s="1114">
        <f t="shared" si="405"/>
        <v>1.054</v>
      </c>
      <c r="AO435" s="1129" t="s">
        <v>394</v>
      </c>
      <c r="AP435" s="1130">
        <f t="shared" si="437"/>
        <v>2.84</v>
      </c>
      <c r="AQ435" s="1131">
        <f t="shared" si="438"/>
        <v>2.5</v>
      </c>
    </row>
    <row r="436" spans="1:46">
      <c r="M436" s="93"/>
      <c r="N436" s="1105" t="s">
        <v>77</v>
      </c>
      <c r="O436" s="1066"/>
      <c r="P436" s="1059"/>
      <c r="Q436" s="1066"/>
      <c r="R436" s="1162"/>
      <c r="S436" s="1066"/>
      <c r="T436" s="1267"/>
      <c r="U436" s="1066">
        <f t="shared" si="419"/>
        <v>0</v>
      </c>
      <c r="V436" s="1253">
        <f t="shared" si="420"/>
        <v>0</v>
      </c>
      <c r="W436" s="1066">
        <f t="shared" si="421"/>
        <v>0</v>
      </c>
      <c r="X436" s="1162">
        <f t="shared" si="422"/>
        <v>0</v>
      </c>
      <c r="Z436" s="1170" t="s">
        <v>395</v>
      </c>
      <c r="AA436" s="1171"/>
      <c r="AB436" s="1172"/>
      <c r="AC436" s="895"/>
      <c r="AD436" s="1173"/>
      <c r="AE436" s="1174"/>
      <c r="AF436" s="1175"/>
      <c r="AG436" s="1090">
        <f t="shared" si="439"/>
        <v>0</v>
      </c>
      <c r="AH436" s="1168">
        <f t="shared" si="439"/>
        <v>0</v>
      </c>
      <c r="AI436" s="1090">
        <f t="shared" si="439"/>
        <v>0</v>
      </c>
      <c r="AJ436" s="1169">
        <f t="shared" si="439"/>
        <v>0</v>
      </c>
      <c r="AL436" s="1076" t="s">
        <v>162</v>
      </c>
      <c r="AM436" s="1106">
        <f t="shared" si="404"/>
        <v>5.4000000000000006E-2</v>
      </c>
      <c r="AN436" s="1114">
        <f t="shared" si="405"/>
        <v>5.4000000000000006E-2</v>
      </c>
      <c r="AO436" s="1132" t="s">
        <v>395</v>
      </c>
      <c r="AP436" s="1106">
        <f t="shared" si="437"/>
        <v>0</v>
      </c>
      <c r="AQ436" s="1131">
        <f t="shared" si="438"/>
        <v>0</v>
      </c>
    </row>
    <row r="437" spans="1:46">
      <c r="M437" s="93"/>
      <c r="N437" s="453" t="s">
        <v>423</v>
      </c>
      <c r="O437" s="1066">
        <f>E401</f>
        <v>0.33</v>
      </c>
      <c r="P437" s="1059">
        <f>F401</f>
        <v>0.33</v>
      </c>
      <c r="Q437" s="1066">
        <f>E414+H420+H415+K416+K421+H425</f>
        <v>2.7</v>
      </c>
      <c r="R437" s="1253">
        <f>F414+I415+I420+I425+L421+L416</f>
        <v>2.7</v>
      </c>
      <c r="S437" s="1066">
        <f>H428+K431</f>
        <v>0.62</v>
      </c>
      <c r="T437" s="1267">
        <f>I428+L431</f>
        <v>0.62</v>
      </c>
      <c r="U437" s="1066">
        <f t="shared" si="419"/>
        <v>3.0300000000000002</v>
      </c>
      <c r="V437" s="1253">
        <f t="shared" si="420"/>
        <v>3.0300000000000002</v>
      </c>
      <c r="W437" s="1066">
        <f t="shared" si="421"/>
        <v>3.3200000000000003</v>
      </c>
      <c r="X437" s="1162">
        <f t="shared" si="422"/>
        <v>3.3200000000000003</v>
      </c>
      <c r="Z437" s="1176" t="s">
        <v>396</v>
      </c>
      <c r="AA437" s="1783">
        <f>H401</f>
        <v>150</v>
      </c>
      <c r="AB437" s="1172">
        <f>C403</f>
        <v>100</v>
      </c>
      <c r="AC437" s="895"/>
      <c r="AD437" s="1173"/>
      <c r="AE437" s="1090"/>
      <c r="AF437" s="1175"/>
      <c r="AG437" s="1090">
        <f t="shared" si="439"/>
        <v>150</v>
      </c>
      <c r="AH437" s="1168">
        <f t="shared" si="439"/>
        <v>100</v>
      </c>
      <c r="AI437" s="1090">
        <f t="shared" si="439"/>
        <v>0</v>
      </c>
      <c r="AJ437" s="1169">
        <f t="shared" si="439"/>
        <v>0</v>
      </c>
      <c r="AL437" s="1077" t="s">
        <v>387</v>
      </c>
      <c r="AM437" s="1106">
        <f t="shared" si="404"/>
        <v>1</v>
      </c>
      <c r="AN437" s="1114">
        <f t="shared" si="405"/>
        <v>1</v>
      </c>
      <c r="AO437" s="1133" t="s">
        <v>396</v>
      </c>
      <c r="AP437" s="1106">
        <f t="shared" si="437"/>
        <v>150</v>
      </c>
      <c r="AQ437" s="1131">
        <f t="shared" si="438"/>
        <v>100</v>
      </c>
    </row>
    <row r="438" spans="1:46" ht="15" thickBot="1">
      <c r="M438" s="93"/>
      <c r="N438" s="1105" t="s">
        <v>424</v>
      </c>
      <c r="O438" s="1066"/>
      <c r="P438" s="1059"/>
      <c r="Q438" s="1066">
        <f>E424</f>
        <v>10</v>
      </c>
      <c r="R438" s="1162">
        <f>F424</f>
        <v>10</v>
      </c>
      <c r="S438" s="1066"/>
      <c r="T438" s="1267"/>
      <c r="U438" s="1066">
        <f t="shared" si="419"/>
        <v>10</v>
      </c>
      <c r="V438" s="1253">
        <f t="shared" si="420"/>
        <v>10</v>
      </c>
      <c r="W438" s="1066">
        <f t="shared" si="421"/>
        <v>10</v>
      </c>
      <c r="X438" s="1162">
        <f t="shared" si="422"/>
        <v>10</v>
      </c>
      <c r="Z438" s="1177" t="s">
        <v>397</v>
      </c>
      <c r="AA438" s="1178"/>
      <c r="AB438" s="1179"/>
      <c r="AC438" s="1088"/>
      <c r="AD438" s="1180"/>
      <c r="AE438" s="1091"/>
      <c r="AF438" s="1181"/>
      <c r="AG438" s="1091">
        <f>AA438+AC438</f>
        <v>0</v>
      </c>
      <c r="AH438" s="1182"/>
      <c r="AI438" s="1091">
        <f t="shared" ref="AI438:AI450" si="440">AC438+AE438</f>
        <v>0</v>
      </c>
      <c r="AJ438" s="1183"/>
      <c r="AL438" s="1078" t="s">
        <v>136</v>
      </c>
      <c r="AM438" s="1115">
        <f t="shared" si="404"/>
        <v>0</v>
      </c>
      <c r="AN438" s="1116">
        <f t="shared" si="405"/>
        <v>0</v>
      </c>
      <c r="AO438" s="1134" t="s">
        <v>397</v>
      </c>
      <c r="AP438" s="1115">
        <f t="shared" si="437"/>
        <v>0</v>
      </c>
      <c r="AQ438" s="1135">
        <f t="shared" si="438"/>
        <v>0</v>
      </c>
    </row>
    <row r="439" spans="1:46" ht="15" thickBot="1">
      <c r="M439" s="93"/>
      <c r="N439" s="1075" t="s">
        <v>166</v>
      </c>
      <c r="O439" s="1782">
        <f t="shared" ref="O439:T439" si="441">O440+O441+O442+O443</f>
        <v>0</v>
      </c>
      <c r="P439" s="1679">
        <f t="shared" si="441"/>
        <v>0</v>
      </c>
      <c r="Q439" s="1070">
        <f t="shared" si="441"/>
        <v>1.05</v>
      </c>
      <c r="R439" s="1278">
        <f t="shared" si="441"/>
        <v>1.05</v>
      </c>
      <c r="S439" s="1080">
        <f t="shared" si="441"/>
        <v>4.0000000000000001E-3</v>
      </c>
      <c r="T439" s="1279">
        <f t="shared" si="441"/>
        <v>4.0000000000000001E-3</v>
      </c>
      <c r="U439" s="1066">
        <f t="shared" si="419"/>
        <v>1.05</v>
      </c>
      <c r="V439" s="1253">
        <f t="shared" si="420"/>
        <v>1.05</v>
      </c>
      <c r="W439" s="1066">
        <f t="shared" si="421"/>
        <v>1.054</v>
      </c>
      <c r="X439" s="1162">
        <f t="shared" si="422"/>
        <v>1.054</v>
      </c>
      <c r="Z439" s="1184" t="s">
        <v>398</v>
      </c>
      <c r="AA439" s="1185">
        <f t="shared" ref="AA439:AF439" si="442">SUM(AA434:AA438)</f>
        <v>150</v>
      </c>
      <c r="AB439" s="1186">
        <f t="shared" si="442"/>
        <v>100</v>
      </c>
      <c r="AC439" s="1187">
        <f t="shared" si="442"/>
        <v>2.84</v>
      </c>
      <c r="AD439" s="1188">
        <f t="shared" si="442"/>
        <v>2.5</v>
      </c>
      <c r="AE439" s="1189">
        <f t="shared" si="442"/>
        <v>0</v>
      </c>
      <c r="AF439" s="1190">
        <f t="shared" si="442"/>
        <v>0</v>
      </c>
      <c r="AG439" s="1189">
        <f>AA439+AC439</f>
        <v>152.84</v>
      </c>
      <c r="AH439" s="1191">
        <f>AB439+AD439</f>
        <v>102.5</v>
      </c>
      <c r="AI439" s="1189">
        <f t="shared" si="440"/>
        <v>2.84</v>
      </c>
      <c r="AJ439" s="1192">
        <f>AD439+AF439</f>
        <v>2.5</v>
      </c>
      <c r="AL439" s="460" t="s">
        <v>98</v>
      </c>
      <c r="AM439" s="1117">
        <f>O444+Q444+S444</f>
        <v>10.5</v>
      </c>
      <c r="AN439" s="1118">
        <f>P444+R444+T444</f>
        <v>10.5</v>
      </c>
      <c r="AO439" s="1136" t="s">
        <v>398</v>
      </c>
      <c r="AP439" s="1137">
        <f t="shared" si="437"/>
        <v>152.84</v>
      </c>
      <c r="AQ439" s="1138">
        <f t="shared" si="438"/>
        <v>102.5</v>
      </c>
    </row>
    <row r="440" spans="1:46">
      <c r="M440" s="93"/>
      <c r="N440" s="1076" t="s">
        <v>162</v>
      </c>
      <c r="O440" s="1071"/>
      <c r="P440" s="1280"/>
      <c r="Q440" s="1071">
        <f>E413</f>
        <v>0.05</v>
      </c>
      <c r="R440" s="1281">
        <f>F413</f>
        <v>0.05</v>
      </c>
      <c r="S440" s="1081">
        <f>K430</f>
        <v>4.0000000000000001E-3</v>
      </c>
      <c r="T440" s="1280">
        <f>L430</f>
        <v>4.0000000000000001E-3</v>
      </c>
      <c r="U440" s="1085">
        <f>O440+Q440</f>
        <v>0.05</v>
      </c>
      <c r="V440" s="1281">
        <f t="shared" si="420"/>
        <v>0.05</v>
      </c>
      <c r="W440" s="1067">
        <f t="shared" si="421"/>
        <v>5.4000000000000006E-2</v>
      </c>
      <c r="X440" s="1281">
        <f t="shared" si="422"/>
        <v>5.4000000000000006E-2</v>
      </c>
      <c r="Z440" s="1316" t="s">
        <v>407</v>
      </c>
      <c r="AA440" s="1207"/>
      <c r="AB440" s="1305"/>
      <c r="AC440" s="1209">
        <f>E423</f>
        <v>20</v>
      </c>
      <c r="AD440" s="1308">
        <f>F423</f>
        <v>20</v>
      </c>
      <c r="AE440" s="1207"/>
      <c r="AF440" s="1305"/>
      <c r="AG440" s="1089"/>
      <c r="AH440" s="1311"/>
      <c r="AI440" s="1089">
        <f t="shared" si="440"/>
        <v>20</v>
      </c>
      <c r="AJ440" s="1314"/>
      <c r="AO440" s="1316" t="s">
        <v>407</v>
      </c>
      <c r="AP440" s="1127">
        <f t="shared" si="437"/>
        <v>20</v>
      </c>
      <c r="AQ440" s="1140">
        <f t="shared" si="438"/>
        <v>20</v>
      </c>
      <c r="AS440" s="9"/>
      <c r="AT440" s="9"/>
    </row>
    <row r="441" spans="1:46">
      <c r="M441" s="93"/>
      <c r="N441" s="1077" t="s">
        <v>387</v>
      </c>
      <c r="O441" s="1072"/>
      <c r="P441" s="1282"/>
      <c r="Q441" s="1072">
        <f>F416</f>
        <v>1</v>
      </c>
      <c r="R441" s="1283">
        <f>F416</f>
        <v>1</v>
      </c>
      <c r="S441" s="1082"/>
      <c r="T441" s="1282"/>
      <c r="U441" s="1085">
        <f>O441+Q441</f>
        <v>1</v>
      </c>
      <c r="V441" s="1281">
        <f t="shared" si="420"/>
        <v>1</v>
      </c>
      <c r="W441" s="1067">
        <f t="shared" si="421"/>
        <v>1</v>
      </c>
      <c r="X441" s="1281">
        <f t="shared" si="422"/>
        <v>1</v>
      </c>
      <c r="Z441" s="1301" t="s">
        <v>408</v>
      </c>
      <c r="AA441" s="1213"/>
      <c r="AB441" s="1306"/>
      <c r="AC441" s="1215"/>
      <c r="AD441" s="1309"/>
      <c r="AE441" s="1213"/>
      <c r="AF441" s="1306"/>
      <c r="AG441" s="1090">
        <f t="shared" ref="AG441:AH443" si="443">AA441+AC441</f>
        <v>0</v>
      </c>
      <c r="AH441" s="1312">
        <f t="shared" si="443"/>
        <v>0</v>
      </c>
      <c r="AI441" s="1090">
        <f t="shared" si="440"/>
        <v>0</v>
      </c>
      <c r="AJ441" s="1265">
        <f t="shared" ref="AJ441:AJ446" si="444">AD441+AF441</f>
        <v>0</v>
      </c>
      <c r="AO441" s="1301" t="s">
        <v>408</v>
      </c>
      <c r="AP441" s="1106">
        <f t="shared" si="437"/>
        <v>0</v>
      </c>
      <c r="AQ441" s="1131">
        <f t="shared" si="438"/>
        <v>0</v>
      </c>
      <c r="AS441" s="9"/>
      <c r="AT441" s="9"/>
    </row>
    <row r="442" spans="1:46" ht="15" thickBot="1">
      <c r="M442" s="93"/>
      <c r="N442" s="1078" t="s">
        <v>136</v>
      </c>
      <c r="O442" s="1073"/>
      <c r="P442" s="1284"/>
      <c r="Q442" s="1073"/>
      <c r="R442" s="1285"/>
      <c r="S442" s="1083"/>
      <c r="T442" s="1284"/>
      <c r="U442" s="1085">
        <f>O442+Q442</f>
        <v>0</v>
      </c>
      <c r="V442" s="1281">
        <f t="shared" si="420"/>
        <v>0</v>
      </c>
      <c r="W442" s="1067">
        <f t="shared" si="421"/>
        <v>0</v>
      </c>
      <c r="X442" s="1281">
        <f t="shared" si="422"/>
        <v>0</v>
      </c>
      <c r="Z442" s="1302" t="s">
        <v>475</v>
      </c>
      <c r="AA442" s="1219"/>
      <c r="AB442" s="1307"/>
      <c r="AC442" s="1221"/>
      <c r="AD442" s="1310"/>
      <c r="AE442" s="1219"/>
      <c r="AF442" s="1307"/>
      <c r="AG442" s="1091">
        <f t="shared" si="443"/>
        <v>0</v>
      </c>
      <c r="AH442" s="1313">
        <f t="shared" si="443"/>
        <v>0</v>
      </c>
      <c r="AI442" s="1091">
        <f t="shared" si="440"/>
        <v>0</v>
      </c>
      <c r="AJ442" s="1315">
        <f t="shared" si="444"/>
        <v>0</v>
      </c>
      <c r="AO442" s="1302" t="s">
        <v>409</v>
      </c>
      <c r="AP442" s="1115">
        <f t="shared" si="437"/>
        <v>0</v>
      </c>
      <c r="AQ442" s="1135">
        <f t="shared" si="438"/>
        <v>0</v>
      </c>
      <c r="AS442" s="9"/>
      <c r="AT442" s="9"/>
    </row>
    <row r="443" spans="1:46" ht="15" thickBot="1">
      <c r="B443" s="176" t="s">
        <v>235</v>
      </c>
      <c r="F443" s="2"/>
      <c r="G443" s="2"/>
      <c r="H443" s="2"/>
      <c r="K443" s="2"/>
      <c r="M443" s="93"/>
      <c r="N443" s="1078" t="s">
        <v>439</v>
      </c>
      <c r="O443" s="1073"/>
      <c r="P443" s="1284"/>
      <c r="Q443" s="1073"/>
      <c r="R443" s="1285"/>
      <c r="S443" s="1083"/>
      <c r="T443" s="1284"/>
      <c r="U443" s="1085">
        <f>O443+Q443</f>
        <v>0</v>
      </c>
      <c r="V443" s="1281">
        <f t="shared" si="420"/>
        <v>0</v>
      </c>
      <c r="W443" s="1067">
        <f>Q443+S443</f>
        <v>0</v>
      </c>
      <c r="X443" s="1281">
        <f t="shared" si="422"/>
        <v>0</v>
      </c>
      <c r="Z443" s="1303" t="s">
        <v>410</v>
      </c>
      <c r="AA443" s="1323">
        <f t="shared" ref="AA443:AF443" si="445">AA440+AA441+AA442</f>
        <v>0</v>
      </c>
      <c r="AB443" s="1248">
        <f t="shared" si="445"/>
        <v>0</v>
      </c>
      <c r="AC443" s="1304">
        <f t="shared" si="445"/>
        <v>20</v>
      </c>
      <c r="AD443" s="1246">
        <f t="shared" si="445"/>
        <v>20</v>
      </c>
      <c r="AE443" s="1323">
        <f t="shared" si="445"/>
        <v>0</v>
      </c>
      <c r="AF443" s="1248">
        <f t="shared" si="445"/>
        <v>0</v>
      </c>
      <c r="AG443" s="1154">
        <f t="shared" si="443"/>
        <v>20</v>
      </c>
      <c r="AH443" s="1247">
        <f t="shared" si="443"/>
        <v>20</v>
      </c>
      <c r="AI443" s="1154">
        <f t="shared" si="440"/>
        <v>20</v>
      </c>
      <c r="AJ443" s="1248">
        <f t="shared" si="444"/>
        <v>20</v>
      </c>
      <c r="AO443" s="1303" t="s">
        <v>410</v>
      </c>
      <c r="AP443" s="1154">
        <f t="shared" si="437"/>
        <v>20</v>
      </c>
      <c r="AQ443" s="1155">
        <f t="shared" si="438"/>
        <v>20</v>
      </c>
      <c r="AR443" s="640"/>
      <c r="AS443" s="9"/>
      <c r="AT443" s="9"/>
    </row>
    <row r="444" spans="1:46" ht="16.2" thickBot="1">
      <c r="C444" s="1520" t="s">
        <v>550</v>
      </c>
      <c r="K444" s="1792" t="s">
        <v>118</v>
      </c>
      <c r="M444" s="93"/>
      <c r="N444" s="460" t="s">
        <v>98</v>
      </c>
      <c r="O444" s="1074"/>
      <c r="P444" s="1838"/>
      <c r="Q444" s="1074"/>
      <c r="R444" s="1287"/>
      <c r="S444" s="1084">
        <f>H429</f>
        <v>10.5</v>
      </c>
      <c r="T444" s="1288">
        <f>I429</f>
        <v>10.5</v>
      </c>
      <c r="U444" s="1086">
        <f>O444+Q444</f>
        <v>0</v>
      </c>
      <c r="V444" s="1289">
        <f t="shared" si="420"/>
        <v>0</v>
      </c>
      <c r="W444" s="1086">
        <f>Q444+S444</f>
        <v>10.5</v>
      </c>
      <c r="X444" s="1289">
        <f t="shared" si="422"/>
        <v>10.5</v>
      </c>
      <c r="Z444" s="1139" t="s">
        <v>402</v>
      </c>
      <c r="AA444" s="1193"/>
      <c r="AB444" s="1194"/>
      <c r="AC444" s="1089"/>
      <c r="AD444" s="1195"/>
      <c r="AE444" s="1193">
        <f>E428</f>
        <v>35.17</v>
      </c>
      <c r="AF444" s="1194">
        <f>F428</f>
        <v>29.9</v>
      </c>
      <c r="AG444" s="1089"/>
      <c r="AH444" s="1196">
        <f>AB444+AD444</f>
        <v>0</v>
      </c>
      <c r="AI444" s="1089">
        <f t="shared" si="440"/>
        <v>35.17</v>
      </c>
      <c r="AJ444" s="1197">
        <f t="shared" si="444"/>
        <v>29.9</v>
      </c>
      <c r="AO444" s="1139" t="s">
        <v>261</v>
      </c>
      <c r="AP444" s="1127">
        <f t="shared" si="437"/>
        <v>35.17</v>
      </c>
      <c r="AQ444" s="1140">
        <f t="shared" si="438"/>
        <v>29.9</v>
      </c>
      <c r="AR444" s="640"/>
      <c r="AS444" s="9"/>
      <c r="AT444" s="9"/>
    </row>
    <row r="445" spans="1:46" ht="15" thickBot="1">
      <c r="A445" s="2" t="s">
        <v>910</v>
      </c>
      <c r="B445" s="2"/>
      <c r="C445" s="79"/>
      <c r="E445" s="133" t="s">
        <v>142</v>
      </c>
      <c r="H445" s="80"/>
      <c r="I445" t="s">
        <v>549</v>
      </c>
      <c r="J445" s="561"/>
      <c r="M445" s="93"/>
      <c r="Z445" s="1141" t="s">
        <v>403</v>
      </c>
      <c r="AA445" s="1178"/>
      <c r="AB445" s="1198"/>
      <c r="AC445" s="1091"/>
      <c r="AD445" s="1199"/>
      <c r="AE445" s="1178"/>
      <c r="AF445" s="1198"/>
      <c r="AG445" s="1091">
        <f>AA445+AC445</f>
        <v>0</v>
      </c>
      <c r="AH445" s="1200">
        <f>AB445+AD445</f>
        <v>0</v>
      </c>
      <c r="AI445" s="1091">
        <f t="shared" si="440"/>
        <v>0</v>
      </c>
      <c r="AJ445" s="1201">
        <f t="shared" si="444"/>
        <v>0</v>
      </c>
      <c r="AO445" s="1141" t="s">
        <v>151</v>
      </c>
      <c r="AP445" s="1115">
        <f t="shared" si="437"/>
        <v>0</v>
      </c>
      <c r="AQ445" s="1135">
        <f t="shared" si="438"/>
        <v>0</v>
      </c>
      <c r="AR445" s="640"/>
      <c r="AS445" s="9"/>
      <c r="AT445" s="9"/>
    </row>
    <row r="446" spans="1:46" ht="15" thickBot="1">
      <c r="A446" s="27" t="s">
        <v>2</v>
      </c>
      <c r="B446" s="81" t="s">
        <v>3</v>
      </c>
      <c r="C446" s="249" t="s">
        <v>4</v>
      </c>
      <c r="D446" s="84" t="s">
        <v>61</v>
      </c>
      <c r="E446" s="67"/>
      <c r="F446" s="67"/>
      <c r="G446" s="67"/>
      <c r="H446" s="67"/>
      <c r="I446" s="67"/>
      <c r="J446" s="67"/>
      <c r="K446" s="67"/>
      <c r="L446" s="53"/>
      <c r="M446" s="93"/>
      <c r="Z446" s="1142" t="s">
        <v>399</v>
      </c>
      <c r="AA446" s="1202">
        <f t="shared" ref="AA446:AF446" si="446">SUM(AA444:AA445)</f>
        <v>0</v>
      </c>
      <c r="AB446" s="1203">
        <f t="shared" si="446"/>
        <v>0</v>
      </c>
      <c r="AC446" s="1204">
        <f t="shared" si="446"/>
        <v>0</v>
      </c>
      <c r="AD446" s="1144">
        <f t="shared" si="446"/>
        <v>0</v>
      </c>
      <c r="AE446" s="1202">
        <f t="shared" si="446"/>
        <v>35.17</v>
      </c>
      <c r="AF446" s="1203">
        <f t="shared" si="446"/>
        <v>29.9</v>
      </c>
      <c r="AG446" s="1143">
        <f>AA446+AC446</f>
        <v>0</v>
      </c>
      <c r="AH446" s="1205">
        <f>AB446+AD446</f>
        <v>0</v>
      </c>
      <c r="AI446" s="1143">
        <f t="shared" si="440"/>
        <v>35.17</v>
      </c>
      <c r="AJ446" s="1206">
        <f t="shared" si="444"/>
        <v>29.9</v>
      </c>
      <c r="AO446" s="1142" t="s">
        <v>399</v>
      </c>
      <c r="AP446" s="1143">
        <f t="shared" si="437"/>
        <v>35.17</v>
      </c>
      <c r="AQ446" s="1144">
        <f t="shared" si="438"/>
        <v>29.9</v>
      </c>
      <c r="AR446" s="107"/>
      <c r="AS446" s="9"/>
      <c r="AT446" s="9"/>
    </row>
    <row r="447" spans="1:46" ht="15" thickBot="1">
      <c r="A447" s="262" t="s">
        <v>5</v>
      </c>
      <c r="B447" s="20"/>
      <c r="C447" s="276" t="s">
        <v>62</v>
      </c>
      <c r="D447" s="60"/>
      <c r="J447" s="31"/>
      <c r="K447" s="31"/>
      <c r="L447" s="72"/>
      <c r="M447" s="93"/>
      <c r="P447" s="1052"/>
      <c r="R447" s="1052"/>
      <c r="T447" s="1052"/>
      <c r="V447" s="1056"/>
      <c r="X447" s="1056"/>
      <c r="Z447" s="1145" t="s">
        <v>259</v>
      </c>
      <c r="AA447" s="1207"/>
      <c r="AB447" s="1208"/>
      <c r="AC447" s="1209"/>
      <c r="AD447" s="1210"/>
      <c r="AE447" s="1207"/>
      <c r="AF447" s="1208"/>
      <c r="AG447" s="1089"/>
      <c r="AH447" s="1211"/>
      <c r="AI447" s="1089">
        <f t="shared" si="440"/>
        <v>0</v>
      </c>
      <c r="AJ447" s="1212"/>
      <c r="AO447" s="1145" t="s">
        <v>259</v>
      </c>
      <c r="AP447" s="1127">
        <f t="shared" si="437"/>
        <v>0</v>
      </c>
      <c r="AQ447" s="1140">
        <f t="shared" si="438"/>
        <v>0</v>
      </c>
      <c r="AR447" s="107"/>
      <c r="AS447" s="9"/>
      <c r="AT447" s="9"/>
    </row>
    <row r="448" spans="1:46" ht="16.2" thickBot="1">
      <c r="A448" s="638" t="s">
        <v>643</v>
      </c>
      <c r="B448" s="1527"/>
      <c r="C448" s="408"/>
      <c r="D448" s="1857" t="s">
        <v>454</v>
      </c>
      <c r="E448" s="39"/>
      <c r="F448" s="49"/>
      <c r="G448" s="1612" t="s">
        <v>490</v>
      </c>
      <c r="H448" s="67"/>
      <c r="I448" s="53"/>
      <c r="J448" s="574" t="s">
        <v>613</v>
      </c>
      <c r="K448" s="1352"/>
      <c r="L448" s="1353"/>
      <c r="M448" s="93"/>
      <c r="P448" s="1052"/>
      <c r="R448" s="1052"/>
      <c r="T448" s="1052"/>
      <c r="V448" s="1056"/>
      <c r="X448" s="1056"/>
      <c r="Z448" s="1146" t="s">
        <v>103</v>
      </c>
      <c r="AA448" s="1213"/>
      <c r="AB448" s="1214"/>
      <c r="AC448" s="1215"/>
      <c r="AD448" s="1216"/>
      <c r="AE448" s="1213">
        <f>E429</f>
        <v>59.58</v>
      </c>
      <c r="AF448" s="1214">
        <f>F429</f>
        <v>53</v>
      </c>
      <c r="AG448" s="1090">
        <f t="shared" ref="AG448:AH450" si="447">AA448+AC448</f>
        <v>0</v>
      </c>
      <c r="AH448" s="1217">
        <f t="shared" si="447"/>
        <v>0</v>
      </c>
      <c r="AI448" s="1090">
        <f t="shared" si="440"/>
        <v>59.58</v>
      </c>
      <c r="AJ448" s="1218">
        <f>AD448+AF448</f>
        <v>53</v>
      </c>
      <c r="AM448" s="1119"/>
      <c r="AN448" s="298"/>
      <c r="AO448" s="1146" t="s">
        <v>103</v>
      </c>
      <c r="AP448" s="1106">
        <f t="shared" si="437"/>
        <v>59.58</v>
      </c>
      <c r="AQ448" s="1131">
        <f t="shared" si="438"/>
        <v>53</v>
      </c>
      <c r="AR448" s="107"/>
      <c r="AS448" s="9"/>
      <c r="AT448" s="9"/>
    </row>
    <row r="449" spans="1:46" ht="15" thickBot="1">
      <c r="A449" s="84"/>
      <c r="B449" s="169" t="s">
        <v>156</v>
      </c>
      <c r="C449" s="53"/>
      <c r="D449" s="1354" t="s">
        <v>100</v>
      </c>
      <c r="E449" s="1355" t="s">
        <v>101</v>
      </c>
      <c r="F449" s="1356" t="s">
        <v>102</v>
      </c>
      <c r="G449" s="1544" t="s">
        <v>492</v>
      </c>
      <c r="H449" s="1473"/>
      <c r="I449" s="1549"/>
      <c r="J449" s="1366" t="s">
        <v>100</v>
      </c>
      <c r="K449" s="1367" t="s">
        <v>101</v>
      </c>
      <c r="L449" s="1368" t="s">
        <v>102</v>
      </c>
      <c r="M449" s="93"/>
      <c r="N449" s="107"/>
      <c r="P449" s="1051"/>
      <c r="R449" s="1051"/>
      <c r="T449" s="1051"/>
      <c r="V449" s="286"/>
      <c r="X449" s="286"/>
      <c r="Z449" s="1147" t="s">
        <v>260</v>
      </c>
      <c r="AA449" s="1219"/>
      <c r="AB449" s="1220"/>
      <c r="AC449" s="1221"/>
      <c r="AD449" s="1222"/>
      <c r="AE449" s="1219"/>
      <c r="AF449" s="1220"/>
      <c r="AG449" s="1091">
        <f t="shared" si="447"/>
        <v>0</v>
      </c>
      <c r="AH449" s="1223">
        <f t="shared" si="447"/>
        <v>0</v>
      </c>
      <c r="AI449" s="1091">
        <f t="shared" si="440"/>
        <v>0</v>
      </c>
      <c r="AJ449" s="1224">
        <f>AD449+AF449</f>
        <v>0</v>
      </c>
      <c r="AM449" s="1119"/>
      <c r="AN449" s="1256"/>
      <c r="AO449" s="1147" t="s">
        <v>260</v>
      </c>
      <c r="AP449" s="1115">
        <f t="shared" si="437"/>
        <v>0</v>
      </c>
      <c r="AQ449" s="1135">
        <f t="shared" si="438"/>
        <v>0</v>
      </c>
      <c r="AR449" s="107"/>
      <c r="AS449" s="9"/>
      <c r="AT449" s="9"/>
    </row>
    <row r="450" spans="1:46" ht="15" thickBot="1">
      <c r="A450" s="339" t="s">
        <v>489</v>
      </c>
      <c r="B450" s="272" t="s">
        <v>490</v>
      </c>
      <c r="C450" s="258">
        <v>60</v>
      </c>
      <c r="D450" s="987" t="s">
        <v>65</v>
      </c>
      <c r="E450" s="1363">
        <v>121.1</v>
      </c>
      <c r="F450" s="1412">
        <v>100</v>
      </c>
      <c r="G450" s="1411" t="s">
        <v>100</v>
      </c>
      <c r="H450" s="1367" t="s">
        <v>101</v>
      </c>
      <c r="I450" s="1470" t="s">
        <v>102</v>
      </c>
      <c r="J450" s="987" t="s">
        <v>66</v>
      </c>
      <c r="K450" s="988">
        <v>50</v>
      </c>
      <c r="L450" s="989">
        <v>50</v>
      </c>
      <c r="M450" s="93"/>
      <c r="N450" s="107"/>
      <c r="P450" s="557"/>
      <c r="R450" s="557"/>
      <c r="T450" s="557"/>
      <c r="V450" s="1051"/>
      <c r="X450" s="1051"/>
      <c r="Z450" s="1317" t="s">
        <v>400</v>
      </c>
      <c r="AA450" s="1318">
        <f t="shared" ref="AA450:AF450" si="448">AA447+AA448+AA449</f>
        <v>0</v>
      </c>
      <c r="AB450" s="1190">
        <f t="shared" si="448"/>
        <v>0</v>
      </c>
      <c r="AC450" s="1318">
        <f t="shared" si="448"/>
        <v>0</v>
      </c>
      <c r="AD450" s="1190">
        <f t="shared" si="448"/>
        <v>0</v>
      </c>
      <c r="AE450" s="1318">
        <f t="shared" si="448"/>
        <v>59.58</v>
      </c>
      <c r="AF450" s="1190">
        <f t="shared" si="448"/>
        <v>53</v>
      </c>
      <c r="AG450" s="1189">
        <f t="shared" si="447"/>
        <v>0</v>
      </c>
      <c r="AH450" s="1191">
        <f t="shared" si="447"/>
        <v>0</v>
      </c>
      <c r="AI450" s="1189">
        <f t="shared" si="440"/>
        <v>59.58</v>
      </c>
      <c r="AJ450" s="1192">
        <f>AD450+AF450</f>
        <v>53</v>
      </c>
      <c r="AM450" s="1257"/>
      <c r="AN450" s="78"/>
      <c r="AO450" s="1148" t="s">
        <v>400</v>
      </c>
      <c r="AP450" s="1149">
        <f t="shared" si="437"/>
        <v>59.58</v>
      </c>
      <c r="AQ450" s="1150">
        <f t="shared" si="438"/>
        <v>53</v>
      </c>
      <c r="AR450" s="107"/>
      <c r="AS450" s="9"/>
      <c r="AT450" s="9"/>
    </row>
    <row r="451" spans="1:46">
      <c r="A451" s="571"/>
      <c r="B451" s="173" t="s">
        <v>491</v>
      </c>
      <c r="C451" s="1670"/>
      <c r="D451" s="242" t="s">
        <v>89</v>
      </c>
      <c r="E451" s="1375">
        <v>8</v>
      </c>
      <c r="F451" s="1380">
        <v>8</v>
      </c>
      <c r="G451" s="637" t="s">
        <v>490</v>
      </c>
      <c r="H451" s="1436">
        <v>60</v>
      </c>
      <c r="I451" s="1437">
        <v>60</v>
      </c>
      <c r="J451" s="242" t="s">
        <v>81</v>
      </c>
      <c r="K451" s="246">
        <v>300</v>
      </c>
      <c r="L451" s="1417">
        <v>300</v>
      </c>
      <c r="M451" s="93"/>
      <c r="AO451" s="138"/>
      <c r="AP451" s="107"/>
      <c r="AQ451" s="9"/>
    </row>
    <row r="452" spans="1:46" ht="15" thickBot="1">
      <c r="A452" s="1693" t="s">
        <v>862</v>
      </c>
      <c r="B452" s="935" t="s">
        <v>44</v>
      </c>
      <c r="C452" s="275" t="s">
        <v>933</v>
      </c>
      <c r="D452" s="60" t="s">
        <v>95</v>
      </c>
      <c r="E452" s="9"/>
      <c r="F452" s="70"/>
      <c r="G452" s="230"/>
      <c r="H452" s="226"/>
      <c r="I452" s="1735"/>
      <c r="J452" s="1376" t="s">
        <v>82</v>
      </c>
      <c r="K452" s="1453">
        <v>7.2</v>
      </c>
      <c r="L452" s="1424">
        <v>7.2</v>
      </c>
      <c r="M452" s="93"/>
      <c r="Z452" t="s">
        <v>380</v>
      </c>
      <c r="AS452" s="46"/>
      <c r="AT452" s="619"/>
    </row>
    <row r="453" spans="1:46" ht="15" thickBot="1">
      <c r="A453" s="1292" t="s">
        <v>443</v>
      </c>
      <c r="B453" s="173" t="s">
        <v>861</v>
      </c>
      <c r="C453" s="70"/>
      <c r="D453" s="242" t="s">
        <v>93</v>
      </c>
      <c r="E453" s="241">
        <v>10.5</v>
      </c>
      <c r="F453" s="990">
        <v>10.5</v>
      </c>
      <c r="G453" s="1815" t="s">
        <v>500</v>
      </c>
      <c r="H453" s="39"/>
      <c r="I453" s="39"/>
      <c r="J453" s="1376" t="s">
        <v>54</v>
      </c>
      <c r="K453" s="992">
        <v>1.4</v>
      </c>
      <c r="L453" s="1378">
        <v>1.4</v>
      </c>
      <c r="M453" s="93"/>
      <c r="N453" t="s">
        <v>380</v>
      </c>
      <c r="Z453" s="100" t="str">
        <f>N454</f>
        <v xml:space="preserve"> 9 - й день</v>
      </c>
      <c r="AA453" s="2" t="s">
        <v>910</v>
      </c>
      <c r="AF453" s="133" t="s">
        <v>142</v>
      </c>
      <c r="AH453" s="309" t="s">
        <v>381</v>
      </c>
      <c r="AI453" s="63"/>
      <c r="AS453" s="343"/>
      <c r="AT453" s="343"/>
    </row>
    <row r="454" spans="1:46" ht="15" thickBot="1">
      <c r="A454" s="251" t="s">
        <v>598</v>
      </c>
      <c r="B454" s="2502" t="s">
        <v>454</v>
      </c>
      <c r="C454" s="387">
        <v>120</v>
      </c>
      <c r="D454" s="1387" t="s">
        <v>79</v>
      </c>
      <c r="E454" s="1388">
        <v>3.62</v>
      </c>
      <c r="F454" s="1417">
        <v>3.62</v>
      </c>
      <c r="G454" s="1397" t="s">
        <v>100</v>
      </c>
      <c r="H454" s="1357" t="s">
        <v>101</v>
      </c>
      <c r="I454" s="1358" t="s">
        <v>102</v>
      </c>
      <c r="J454" s="1758" t="s">
        <v>532</v>
      </c>
      <c r="K454" s="1759"/>
      <c r="L454" s="1760"/>
      <c r="M454" s="93"/>
      <c r="N454" s="100" t="str">
        <f>A448</f>
        <v xml:space="preserve"> 9 - й день</v>
      </c>
      <c r="O454" s="2" t="s">
        <v>910</v>
      </c>
      <c r="T454" s="133" t="str">
        <f>E445</f>
        <v>2 - я   неделя</v>
      </c>
      <c r="V454" s="309" t="s">
        <v>381</v>
      </c>
      <c r="W454" s="63"/>
      <c r="X454" s="1258"/>
      <c r="Z454" s="1045" t="s">
        <v>307</v>
      </c>
      <c r="AA454" s="1046" t="s">
        <v>382</v>
      </c>
      <c r="AB454" s="1047"/>
      <c r="AC454" s="1046" t="s">
        <v>383</v>
      </c>
      <c r="AD454" s="1047"/>
      <c r="AE454" s="1046" t="s">
        <v>384</v>
      </c>
      <c r="AF454" s="1047"/>
      <c r="AG454" s="1046" t="s">
        <v>388</v>
      </c>
      <c r="AH454" s="1047"/>
      <c r="AI454" s="1093" t="s">
        <v>389</v>
      </c>
      <c r="AJ454" s="1047"/>
      <c r="AL454" s="87" t="s">
        <v>390</v>
      </c>
      <c r="AN454" s="9"/>
      <c r="AO454" s="1045" t="s">
        <v>307</v>
      </c>
      <c r="AP454" s="1120" t="s">
        <v>391</v>
      </c>
      <c r="AQ454" s="1121"/>
      <c r="AS454" s="343"/>
      <c r="AT454" s="343"/>
    </row>
    <row r="455" spans="1:46" ht="15" thickBot="1">
      <c r="A455" s="1587" t="s">
        <v>499</v>
      </c>
      <c r="B455" s="247" t="s">
        <v>500</v>
      </c>
      <c r="C455" s="259">
        <v>200</v>
      </c>
      <c r="D455" s="1387" t="s">
        <v>81</v>
      </c>
      <c r="E455" s="241">
        <v>27.56</v>
      </c>
      <c r="F455" s="1424">
        <v>27.56</v>
      </c>
      <c r="G455" s="1472" t="s">
        <v>92</v>
      </c>
      <c r="H455" s="1436">
        <v>1</v>
      </c>
      <c r="I455" s="1461">
        <v>1</v>
      </c>
      <c r="J455" s="1387" t="s">
        <v>68</v>
      </c>
      <c r="K455" s="1562">
        <v>54.4</v>
      </c>
      <c r="L455" s="1699">
        <v>43.6</v>
      </c>
      <c r="M455" s="93"/>
      <c r="Z455" s="1324" t="s">
        <v>415</v>
      </c>
      <c r="AA455" s="1048" t="s">
        <v>101</v>
      </c>
      <c r="AB455" s="1050" t="s">
        <v>102</v>
      </c>
      <c r="AC455" s="1094" t="s">
        <v>101</v>
      </c>
      <c r="AD455" s="1095" t="s">
        <v>102</v>
      </c>
      <c r="AE455" s="1094" t="s">
        <v>101</v>
      </c>
      <c r="AF455" s="1095" t="s">
        <v>102</v>
      </c>
      <c r="AG455" s="1048" t="s">
        <v>101</v>
      </c>
      <c r="AH455" s="1049" t="s">
        <v>102</v>
      </c>
      <c r="AI455" s="1096" t="s">
        <v>101</v>
      </c>
      <c r="AJ455" s="1049" t="s">
        <v>102</v>
      </c>
      <c r="AL455" s="56"/>
      <c r="AN455" s="31"/>
      <c r="AO455" s="31"/>
      <c r="AP455" s="1328" t="s">
        <v>101</v>
      </c>
      <c r="AQ455" s="1329" t="s">
        <v>102</v>
      </c>
      <c r="AS455" s="12"/>
      <c r="AT455" s="12"/>
    </row>
    <row r="456" spans="1:46">
      <c r="A456" s="270" t="s">
        <v>9</v>
      </c>
      <c r="B456" s="173" t="s">
        <v>10</v>
      </c>
      <c r="C456" s="376">
        <v>40</v>
      </c>
      <c r="D456" s="242" t="s">
        <v>80</v>
      </c>
      <c r="E456" s="101">
        <v>10</v>
      </c>
      <c r="F456" s="1424">
        <v>10</v>
      </c>
      <c r="G456" s="1418" t="s">
        <v>81</v>
      </c>
      <c r="H456" s="1432">
        <v>66</v>
      </c>
      <c r="I456" s="1373"/>
      <c r="J456" s="242" t="s">
        <v>82</v>
      </c>
      <c r="K456" s="1375">
        <v>1.6</v>
      </c>
      <c r="L456" s="1380">
        <v>1.6</v>
      </c>
      <c r="M456" s="93"/>
      <c r="N456" s="1343" t="s">
        <v>419</v>
      </c>
      <c r="O456" s="187"/>
      <c r="P456" s="187"/>
      <c r="Q456" s="187"/>
      <c r="R456" s="187"/>
      <c r="S456" s="187"/>
      <c r="T456" s="187"/>
      <c r="U456" s="187"/>
      <c r="V456" s="187"/>
      <c r="W456" s="187"/>
      <c r="X456" s="1043"/>
      <c r="Z456" s="1151" t="s">
        <v>69</v>
      </c>
      <c r="AA456" s="1193"/>
      <c r="AB456" s="1225"/>
      <c r="AC456" s="1193"/>
      <c r="AD456" s="1226"/>
      <c r="AE456" s="1193"/>
      <c r="AF456" s="1227"/>
      <c r="AG456" s="1089">
        <f t="shared" ref="AG456:AG465" si="449">AA456+AC456</f>
        <v>0</v>
      </c>
      <c r="AH456" s="1228">
        <f t="shared" ref="AH456:AH465" si="450">AB456+AD456</f>
        <v>0</v>
      </c>
      <c r="AI456" s="1089">
        <f t="shared" ref="AI456:AI465" si="451">AC456+AE456</f>
        <v>0</v>
      </c>
      <c r="AJ456" s="1229">
        <f t="shared" ref="AJ456:AJ465" si="452">AD456+AF456</f>
        <v>0</v>
      </c>
      <c r="AL456" s="1045" t="s">
        <v>307</v>
      </c>
      <c r="AM456" s="1098" t="s">
        <v>391</v>
      </c>
      <c r="AN456" s="1099"/>
      <c r="AO456" s="1151" t="s">
        <v>69</v>
      </c>
      <c r="AP456" s="1127">
        <f t="shared" ref="AP456:AP479" si="453">AA456+AC456+AE456</f>
        <v>0</v>
      </c>
      <c r="AQ456" s="1140">
        <f t="shared" ref="AQ456:AQ479" si="454">AB456+AD456+AF456</f>
        <v>0</v>
      </c>
      <c r="AS456" s="12"/>
      <c r="AT456" s="12"/>
    </row>
    <row r="457" spans="1:46" ht="15" thickBot="1">
      <c r="A457" s="240" t="s">
        <v>9</v>
      </c>
      <c r="B457" s="247" t="s">
        <v>406</v>
      </c>
      <c r="C457" s="256">
        <v>30</v>
      </c>
      <c r="D457" s="991" t="s">
        <v>84</v>
      </c>
      <c r="E457" s="241">
        <v>1E-3</v>
      </c>
      <c r="F457" s="1378">
        <v>1E-3</v>
      </c>
      <c r="G457" s="242" t="s">
        <v>50</v>
      </c>
      <c r="H457" s="241">
        <v>7</v>
      </c>
      <c r="I457" s="1369">
        <v>7</v>
      </c>
      <c r="J457" s="60"/>
      <c r="K457" s="9"/>
      <c r="L457" s="70"/>
      <c r="M457" s="93"/>
      <c r="N457" s="744"/>
      <c r="O457" s="14" t="s">
        <v>420</v>
      </c>
      <c r="P457" s="14"/>
      <c r="Q457" s="14"/>
      <c r="R457" s="14"/>
      <c r="S457" s="14"/>
      <c r="T457" s="14"/>
      <c r="U457" s="14"/>
      <c r="V457" s="14"/>
      <c r="W457" s="14"/>
      <c r="X457" s="1044"/>
      <c r="Z457" s="1151" t="s">
        <v>71</v>
      </c>
      <c r="AA457" s="1729"/>
      <c r="AB457" s="1290"/>
      <c r="AC457" s="1171"/>
      <c r="AD457" s="1231"/>
      <c r="AE457" s="1171"/>
      <c r="AF457" s="1232"/>
      <c r="AG457" s="1090">
        <f t="shared" si="449"/>
        <v>0</v>
      </c>
      <c r="AH457" s="1233">
        <f t="shared" si="450"/>
        <v>0</v>
      </c>
      <c r="AI457" s="1090">
        <f t="shared" si="451"/>
        <v>0</v>
      </c>
      <c r="AJ457" s="1162">
        <f t="shared" si="452"/>
        <v>0</v>
      </c>
      <c r="AL457" s="757"/>
      <c r="AM457" s="1100" t="s">
        <v>101</v>
      </c>
      <c r="AN457" s="1101" t="s">
        <v>102</v>
      </c>
      <c r="AO457" s="1151" t="s">
        <v>71</v>
      </c>
      <c r="AP457" s="1106">
        <f t="shared" si="453"/>
        <v>0</v>
      </c>
      <c r="AQ457" s="1131">
        <f t="shared" si="454"/>
        <v>0</v>
      </c>
      <c r="AS457" s="9"/>
      <c r="AT457" s="9"/>
    </row>
    <row r="458" spans="1:46">
      <c r="A458" s="60"/>
      <c r="B458" s="41"/>
      <c r="C458" s="70"/>
      <c r="D458" s="242" t="s">
        <v>54</v>
      </c>
      <c r="E458" s="241">
        <v>0.7</v>
      </c>
      <c r="F458" s="1372">
        <v>0.7</v>
      </c>
      <c r="G458" s="1418" t="s">
        <v>81</v>
      </c>
      <c r="H458" s="1561">
        <v>145</v>
      </c>
      <c r="I458" s="1373"/>
      <c r="J458" s="2628"/>
      <c r="K458" s="9"/>
      <c r="L458" s="70"/>
      <c r="M458" s="93"/>
      <c r="Z458" s="1151" t="s">
        <v>72</v>
      </c>
      <c r="AA458" s="1234"/>
      <c r="AB458" s="1290"/>
      <c r="AC458" s="1234"/>
      <c r="AD458" s="1236"/>
      <c r="AE458" s="1234"/>
      <c r="AF458" s="1237"/>
      <c r="AG458" s="1090">
        <f t="shared" si="449"/>
        <v>0</v>
      </c>
      <c r="AH458" s="1233">
        <f t="shared" si="450"/>
        <v>0</v>
      </c>
      <c r="AI458" s="1090">
        <f t="shared" si="451"/>
        <v>0</v>
      </c>
      <c r="AJ458" s="1162">
        <f t="shared" si="452"/>
        <v>0</v>
      </c>
      <c r="AL458" s="1102" t="s">
        <v>134</v>
      </c>
      <c r="AM458" s="1103">
        <f t="shared" ref="AM458:AM463" si="455">O462+Q462+S462</f>
        <v>70</v>
      </c>
      <c r="AN458" s="1104">
        <f t="shared" ref="AN458:AN463" si="456">P462+R462+T462</f>
        <v>70</v>
      </c>
      <c r="AO458" s="1151" t="s">
        <v>72</v>
      </c>
      <c r="AP458" s="1106">
        <f t="shared" si="453"/>
        <v>0</v>
      </c>
      <c r="AQ458" s="1131">
        <f t="shared" si="454"/>
        <v>0</v>
      </c>
      <c r="AS458" s="9"/>
      <c r="AT458" s="9"/>
    </row>
    <row r="459" spans="1:46" ht="15" thickBot="1">
      <c r="A459" s="60"/>
      <c r="B459" s="41"/>
      <c r="C459" s="70"/>
      <c r="D459" s="242" t="s">
        <v>161</v>
      </c>
      <c r="E459" s="241">
        <v>12.5</v>
      </c>
      <c r="F459" s="1372">
        <v>10.5</v>
      </c>
      <c r="G459" s="1379" t="s">
        <v>312</v>
      </c>
      <c r="H459" s="992">
        <v>7.5</v>
      </c>
      <c r="I459" s="1408">
        <v>7</v>
      </c>
      <c r="J459" s="2628"/>
      <c r="K459" s="9"/>
      <c r="L459" s="70"/>
      <c r="M459" s="93"/>
      <c r="Z459" s="1151" t="s">
        <v>73</v>
      </c>
      <c r="AA459" s="1171"/>
      <c r="AB459" s="1235"/>
      <c r="AC459" s="1171"/>
      <c r="AD459" s="1236"/>
      <c r="AE459" s="1171"/>
      <c r="AF459" s="1237"/>
      <c r="AG459" s="1090">
        <f t="shared" si="449"/>
        <v>0</v>
      </c>
      <c r="AH459" s="1233">
        <f t="shared" si="450"/>
        <v>0</v>
      </c>
      <c r="AI459" s="1090">
        <f t="shared" si="451"/>
        <v>0</v>
      </c>
      <c r="AJ459" s="1162">
        <f t="shared" si="452"/>
        <v>0</v>
      </c>
      <c r="AL459" s="1105" t="s">
        <v>133</v>
      </c>
      <c r="AM459" s="1106">
        <f t="shared" si="455"/>
        <v>146.30000000000001</v>
      </c>
      <c r="AN459" s="1107">
        <f t="shared" si="456"/>
        <v>146.30000000000001</v>
      </c>
      <c r="AO459" s="1151" t="s">
        <v>73</v>
      </c>
      <c r="AP459" s="1106">
        <f t="shared" si="453"/>
        <v>0</v>
      </c>
      <c r="AQ459" s="1131">
        <f t="shared" si="454"/>
        <v>0</v>
      </c>
      <c r="AS459" s="9"/>
      <c r="AT459" s="9"/>
    </row>
    <row r="460" spans="1:46" ht="15" thickBot="1">
      <c r="A460" s="1299" t="s">
        <v>377</v>
      </c>
      <c r="B460" s="1300"/>
      <c r="C460" s="1608">
        <f>C450+C454+C455+C456+C457+150+40</f>
        <v>640</v>
      </c>
      <c r="D460" s="1376" t="s">
        <v>82</v>
      </c>
      <c r="E460" s="1453">
        <v>1.3</v>
      </c>
      <c r="F460" s="1424">
        <v>1.3</v>
      </c>
      <c r="G460" s="230"/>
      <c r="H460" s="226"/>
      <c r="I460" s="226"/>
      <c r="J460" s="56"/>
      <c r="K460" s="31"/>
      <c r="L460" s="72"/>
      <c r="M460" s="93"/>
      <c r="N460" s="1045" t="s">
        <v>307</v>
      </c>
      <c r="O460" s="1046" t="s">
        <v>382</v>
      </c>
      <c r="P460" s="1047"/>
      <c r="Q460" s="1046" t="s">
        <v>383</v>
      </c>
      <c r="R460" s="1047"/>
      <c r="S460" s="1046" t="s">
        <v>384</v>
      </c>
      <c r="T460" s="1047"/>
      <c r="U460" s="1046" t="s">
        <v>385</v>
      </c>
      <c r="V460" s="1047"/>
      <c r="W460" s="1046" t="s">
        <v>386</v>
      </c>
      <c r="X460" s="1047"/>
      <c r="Z460" s="1151" t="s">
        <v>75</v>
      </c>
      <c r="AA460" s="1171"/>
      <c r="AB460" s="1230"/>
      <c r="AC460" s="1171"/>
      <c r="AD460" s="1231"/>
      <c r="AE460" s="1171"/>
      <c r="AF460" s="1232"/>
      <c r="AG460" s="1090">
        <f t="shared" si="449"/>
        <v>0</v>
      </c>
      <c r="AH460" s="1233">
        <f t="shared" si="450"/>
        <v>0</v>
      </c>
      <c r="AI460" s="1090">
        <f t="shared" si="451"/>
        <v>0</v>
      </c>
      <c r="AJ460" s="1162">
        <f t="shared" si="452"/>
        <v>0</v>
      </c>
      <c r="AL460" s="1105" t="s">
        <v>79</v>
      </c>
      <c r="AM460" s="1106">
        <f t="shared" si="455"/>
        <v>4.5200000000000005</v>
      </c>
      <c r="AN460" s="1107">
        <f t="shared" si="456"/>
        <v>4.5200000000000005</v>
      </c>
      <c r="AO460" s="1151" t="s">
        <v>75</v>
      </c>
      <c r="AP460" s="1106">
        <f t="shared" si="453"/>
        <v>0</v>
      </c>
      <c r="AQ460" s="1131">
        <f t="shared" si="454"/>
        <v>0</v>
      </c>
      <c r="AS460" s="9"/>
      <c r="AT460" s="9"/>
    </row>
    <row r="461" spans="1:46" ht="15" thickBot="1">
      <c r="A461" s="361"/>
      <c r="B461" s="169" t="s">
        <v>123</v>
      </c>
      <c r="C461" s="53"/>
      <c r="D461" s="1457" t="s">
        <v>152</v>
      </c>
      <c r="E461" s="1458"/>
      <c r="F461" s="1381"/>
      <c r="G461" s="1877" t="s">
        <v>674</v>
      </c>
      <c r="H461" s="1707"/>
      <c r="I461" s="1671"/>
      <c r="J461" s="1603" t="s">
        <v>349</v>
      </c>
      <c r="K461" s="1604"/>
      <c r="L461" s="72"/>
      <c r="M461" s="93"/>
      <c r="N461" s="757"/>
      <c r="O461" s="1048" t="s">
        <v>101</v>
      </c>
      <c r="P461" s="1049" t="s">
        <v>102</v>
      </c>
      <c r="Q461" s="1048" t="s">
        <v>101</v>
      </c>
      <c r="R461" s="1049" t="s">
        <v>102</v>
      </c>
      <c r="S461" s="1048" t="s">
        <v>101</v>
      </c>
      <c r="T461" s="1049" t="s">
        <v>102</v>
      </c>
      <c r="U461" s="1048" t="s">
        <v>101</v>
      </c>
      <c r="V461" s="1049" t="s">
        <v>102</v>
      </c>
      <c r="W461" s="1048" t="s">
        <v>101</v>
      </c>
      <c r="X461" s="1050" t="s">
        <v>102</v>
      </c>
      <c r="Z461" s="1151" t="s">
        <v>76</v>
      </c>
      <c r="AA461" s="1171"/>
      <c r="AB461" s="1238"/>
      <c r="AC461" s="1171"/>
      <c r="AD461" s="1231"/>
      <c r="AE461" s="1171"/>
      <c r="AF461" s="1232"/>
      <c r="AG461" s="1090">
        <f t="shared" si="449"/>
        <v>0</v>
      </c>
      <c r="AH461" s="1233">
        <f t="shared" si="450"/>
        <v>0</v>
      </c>
      <c r="AI461" s="1090">
        <f t="shared" si="451"/>
        <v>0</v>
      </c>
      <c r="AJ461" s="1162">
        <f t="shared" si="452"/>
        <v>0</v>
      </c>
      <c r="AL461" s="1108" t="s">
        <v>392</v>
      </c>
      <c r="AM461" s="1109">
        <f t="shared" si="455"/>
        <v>26</v>
      </c>
      <c r="AN461" s="1110">
        <f t="shared" si="456"/>
        <v>26</v>
      </c>
      <c r="AO461" s="1151" t="s">
        <v>76</v>
      </c>
      <c r="AP461" s="1106">
        <f t="shared" si="453"/>
        <v>0</v>
      </c>
      <c r="AQ461" s="1131">
        <f t="shared" si="454"/>
        <v>0</v>
      </c>
    </row>
    <row r="462" spans="1:46" ht="15" thickBot="1">
      <c r="A462" s="1773" t="s">
        <v>681</v>
      </c>
      <c r="B462" s="272" t="s">
        <v>349</v>
      </c>
      <c r="C462" s="258">
        <v>60</v>
      </c>
      <c r="D462" s="1386" t="s">
        <v>100</v>
      </c>
      <c r="E462" s="1367" t="s">
        <v>101</v>
      </c>
      <c r="F462" s="1368" t="s">
        <v>102</v>
      </c>
      <c r="G462" s="1411" t="s">
        <v>100</v>
      </c>
      <c r="H462" s="1367" t="s">
        <v>101</v>
      </c>
      <c r="I462" s="1368" t="s">
        <v>102</v>
      </c>
      <c r="J462" s="1393" t="s">
        <v>100</v>
      </c>
      <c r="K462" s="1384" t="s">
        <v>101</v>
      </c>
      <c r="L462" s="1385" t="s">
        <v>102</v>
      </c>
      <c r="M462" s="93"/>
      <c r="N462" s="1344" t="s">
        <v>134</v>
      </c>
      <c r="O462" s="1065">
        <f>C457</f>
        <v>30</v>
      </c>
      <c r="P462" s="1259">
        <f>C457</f>
        <v>30</v>
      </c>
      <c r="Q462" s="1079">
        <f>C470</f>
        <v>40</v>
      </c>
      <c r="R462" s="1251">
        <f>C470</f>
        <v>40</v>
      </c>
      <c r="S462" s="1079"/>
      <c r="T462" s="1260"/>
      <c r="U462" s="1079">
        <f>O462+Q462</f>
        <v>70</v>
      </c>
      <c r="V462" s="1250">
        <f>P462+R462</f>
        <v>70</v>
      </c>
      <c r="W462" s="1079">
        <f>Q462+S462</f>
        <v>40</v>
      </c>
      <c r="X462" s="1251">
        <f>R462+T462</f>
        <v>40</v>
      </c>
      <c r="Z462" s="1152" t="s">
        <v>417</v>
      </c>
      <c r="AA462" s="1729"/>
      <c r="AB462" s="1290"/>
      <c r="AC462" s="1171"/>
      <c r="AD462" s="1231"/>
      <c r="AE462" s="1171">
        <f>H482</f>
        <v>26</v>
      </c>
      <c r="AF462" s="1232">
        <f>I482</f>
        <v>26</v>
      </c>
      <c r="AG462" s="1090">
        <f t="shared" si="449"/>
        <v>0</v>
      </c>
      <c r="AH462" s="1233">
        <f t="shared" si="450"/>
        <v>0</v>
      </c>
      <c r="AI462" s="1090">
        <f t="shared" si="451"/>
        <v>26</v>
      </c>
      <c r="AJ462" s="1162">
        <f t="shared" si="452"/>
        <v>26</v>
      </c>
      <c r="AL462" s="1105" t="s">
        <v>105</v>
      </c>
      <c r="AM462" s="1106">
        <f t="shared" si="455"/>
        <v>50</v>
      </c>
      <c r="AN462" s="1107">
        <f t="shared" si="456"/>
        <v>50</v>
      </c>
      <c r="AO462" s="1152" t="s">
        <v>417</v>
      </c>
      <c r="AP462" s="1106">
        <f t="shared" si="453"/>
        <v>26</v>
      </c>
      <c r="AQ462" s="1131">
        <f t="shared" si="454"/>
        <v>26</v>
      </c>
    </row>
    <row r="463" spans="1:46" ht="15" thickBot="1">
      <c r="A463" s="413" t="s">
        <v>890</v>
      </c>
      <c r="B463" s="2473" t="s">
        <v>153</v>
      </c>
      <c r="C463" s="256">
        <v>250</v>
      </c>
      <c r="D463" s="1472" t="s">
        <v>141</v>
      </c>
      <c r="E463" s="1436">
        <v>25</v>
      </c>
      <c r="F463" s="1557">
        <v>20</v>
      </c>
      <c r="G463" s="987" t="s">
        <v>85</v>
      </c>
      <c r="H463" s="988">
        <v>55.95</v>
      </c>
      <c r="I463" s="1416">
        <v>47.56</v>
      </c>
      <c r="J463" s="1414" t="s">
        <v>68</v>
      </c>
      <c r="K463" s="1415">
        <v>48</v>
      </c>
      <c r="L463" s="1416">
        <v>37.200000000000003</v>
      </c>
      <c r="M463" s="93"/>
      <c r="N463" s="1105" t="s">
        <v>133</v>
      </c>
      <c r="O463" s="1066">
        <f>C456</f>
        <v>40</v>
      </c>
      <c r="P463" s="1261">
        <f>C456</f>
        <v>40</v>
      </c>
      <c r="Q463" s="1066">
        <f>H468+C469</f>
        <v>76.3</v>
      </c>
      <c r="R463" s="1262">
        <f>C469+I468</f>
        <v>76.3</v>
      </c>
      <c r="S463" s="1066">
        <f>C485</f>
        <v>30</v>
      </c>
      <c r="T463" s="1261">
        <f>C485</f>
        <v>30</v>
      </c>
      <c r="U463" s="1066">
        <f t="shared" ref="U463:U467" si="457">O463+Q463</f>
        <v>116.3</v>
      </c>
      <c r="V463" s="1253">
        <f t="shared" ref="V463:V467" si="458">P463+R463</f>
        <v>116.3</v>
      </c>
      <c r="W463" s="1066">
        <f t="shared" ref="W463:W467" si="459">Q463+S463</f>
        <v>106.3</v>
      </c>
      <c r="X463" s="1162">
        <f t="shared" ref="X463:X467" si="460">R463+T463</f>
        <v>106.3</v>
      </c>
      <c r="Z463" s="1325" t="s">
        <v>416</v>
      </c>
      <c r="AA463" s="1178"/>
      <c r="AB463" s="1239"/>
      <c r="AC463" s="1178"/>
      <c r="AD463" s="1240"/>
      <c r="AE463" s="1178"/>
      <c r="AF463" s="1241"/>
      <c r="AG463" s="1091">
        <f t="shared" si="449"/>
        <v>0</v>
      </c>
      <c r="AH463" s="1242">
        <f t="shared" si="450"/>
        <v>0</v>
      </c>
      <c r="AI463" s="1091">
        <f t="shared" si="451"/>
        <v>0</v>
      </c>
      <c r="AJ463" s="1055">
        <f t="shared" si="452"/>
        <v>0</v>
      </c>
      <c r="AL463" s="453" t="s">
        <v>45</v>
      </c>
      <c r="AM463" s="1106">
        <f t="shared" si="455"/>
        <v>167.09</v>
      </c>
      <c r="AN463" s="1107">
        <f t="shared" si="456"/>
        <v>124.86</v>
      </c>
      <c r="AO463" s="1325" t="s">
        <v>416</v>
      </c>
      <c r="AP463" s="1115">
        <f t="shared" si="453"/>
        <v>0</v>
      </c>
      <c r="AQ463" s="1135">
        <f t="shared" si="454"/>
        <v>0</v>
      </c>
    </row>
    <row r="464" spans="1:46" ht="15" thickBot="1">
      <c r="A464" s="1931" t="s">
        <v>894</v>
      </c>
      <c r="B464" s="173" t="s">
        <v>674</v>
      </c>
      <c r="C464" s="1876">
        <v>100</v>
      </c>
      <c r="D464" s="242" t="s">
        <v>45</v>
      </c>
      <c r="E464" s="246">
        <v>53.4</v>
      </c>
      <c r="F464" s="1371">
        <v>40</v>
      </c>
      <c r="G464" s="1421" t="s">
        <v>151</v>
      </c>
      <c r="H464" s="241">
        <v>31.34</v>
      </c>
      <c r="I464" s="1380">
        <v>27.1</v>
      </c>
      <c r="J464" s="2740" t="s">
        <v>998</v>
      </c>
      <c r="K464" s="9"/>
      <c r="L464" s="70"/>
      <c r="M464" s="93"/>
      <c r="N464" s="1105" t="s">
        <v>79</v>
      </c>
      <c r="O464" s="1066">
        <f>E454</f>
        <v>3.62</v>
      </c>
      <c r="P464" s="1610">
        <f>F454</f>
        <v>3.62</v>
      </c>
      <c r="Q464" s="1066"/>
      <c r="R464" s="1253"/>
      <c r="S464" s="1066">
        <f>K484</f>
        <v>0.9</v>
      </c>
      <c r="T464" s="1264">
        <f>L484</f>
        <v>0.9</v>
      </c>
      <c r="U464" s="1066">
        <f t="shared" si="457"/>
        <v>3.62</v>
      </c>
      <c r="V464" s="1253">
        <f t="shared" si="458"/>
        <v>3.62</v>
      </c>
      <c r="W464" s="1066">
        <f t="shared" si="459"/>
        <v>0.9</v>
      </c>
      <c r="X464" s="1162">
        <f t="shared" si="460"/>
        <v>0.9</v>
      </c>
      <c r="Z464" s="1153" t="s">
        <v>401</v>
      </c>
      <c r="AA464" s="1243">
        <f t="shared" ref="AA464:AF464" si="461">SUM(AA456:AA463)</f>
        <v>0</v>
      </c>
      <c r="AB464" s="1244">
        <f t="shared" si="461"/>
        <v>0</v>
      </c>
      <c r="AC464" s="1245">
        <f t="shared" si="461"/>
        <v>0</v>
      </c>
      <c r="AD464" s="1155">
        <f t="shared" si="461"/>
        <v>0</v>
      </c>
      <c r="AE464" s="1243">
        <f t="shared" si="461"/>
        <v>26</v>
      </c>
      <c r="AF464" s="1246">
        <f t="shared" si="461"/>
        <v>26</v>
      </c>
      <c r="AG464" s="1154">
        <f t="shared" si="449"/>
        <v>0</v>
      </c>
      <c r="AH464" s="1247">
        <f t="shared" si="450"/>
        <v>0</v>
      </c>
      <c r="AI464" s="1154">
        <f t="shared" si="451"/>
        <v>26</v>
      </c>
      <c r="AJ464" s="1248">
        <f t="shared" si="452"/>
        <v>26</v>
      </c>
      <c r="AL464" s="2392" t="s">
        <v>865</v>
      </c>
      <c r="AM464" s="2396">
        <f t="shared" ref="AM464:AM492" si="462">O468+Q468+S468</f>
        <v>306.66999999999996</v>
      </c>
      <c r="AN464" s="1112">
        <f t="shared" ref="AN464:AN492" si="463">P468+R468+T468</f>
        <v>256.29999999999995</v>
      </c>
      <c r="AO464" s="1153" t="s">
        <v>401</v>
      </c>
      <c r="AP464" s="1154">
        <f t="shared" si="453"/>
        <v>26</v>
      </c>
      <c r="AQ464" s="1155">
        <f t="shared" si="454"/>
        <v>26</v>
      </c>
    </row>
    <row r="465" spans="1:43">
      <c r="A465" s="238" t="s">
        <v>666</v>
      </c>
      <c r="B465" s="2465" t="s">
        <v>668</v>
      </c>
      <c r="C465" s="378">
        <v>180</v>
      </c>
      <c r="D465" s="242" t="s">
        <v>94</v>
      </c>
      <c r="E465" s="241">
        <v>12.5</v>
      </c>
      <c r="F465" s="1380">
        <v>10</v>
      </c>
      <c r="G465" s="1421" t="s">
        <v>161</v>
      </c>
      <c r="H465" s="241">
        <v>2.63</v>
      </c>
      <c r="I465" s="1380">
        <v>2.2000000000000002</v>
      </c>
      <c r="J465" s="1418" t="s">
        <v>96</v>
      </c>
      <c r="K465" s="1419">
        <v>13.8</v>
      </c>
      <c r="L465" s="1372">
        <v>13.8</v>
      </c>
      <c r="M465" s="93"/>
      <c r="N465" s="1108" t="s">
        <v>392</v>
      </c>
      <c r="O465" s="1067">
        <f t="shared" ref="O465:T465" si="464">AA464</f>
        <v>0</v>
      </c>
      <c r="P465" s="1291">
        <f t="shared" si="464"/>
        <v>0</v>
      </c>
      <c r="Q465" s="1067">
        <f t="shared" si="464"/>
        <v>0</v>
      </c>
      <c r="R465" s="1265">
        <f t="shared" si="464"/>
        <v>0</v>
      </c>
      <c r="S465" s="1067">
        <f t="shared" si="464"/>
        <v>26</v>
      </c>
      <c r="T465" s="1266">
        <f t="shared" si="464"/>
        <v>26</v>
      </c>
      <c r="U465" s="1067">
        <f t="shared" si="457"/>
        <v>0</v>
      </c>
      <c r="V465" s="1110">
        <f t="shared" si="458"/>
        <v>0</v>
      </c>
      <c r="W465" s="1067">
        <f t="shared" si="459"/>
        <v>26</v>
      </c>
      <c r="X465" s="1265">
        <f t="shared" si="460"/>
        <v>26</v>
      </c>
      <c r="Z465" s="2272" t="s">
        <v>852</v>
      </c>
      <c r="AA465" s="1087"/>
      <c r="AB465" s="1333"/>
      <c r="AC465" s="1089"/>
      <c r="AD465" s="1249"/>
      <c r="AE465" s="1092"/>
      <c r="AF465" s="1330"/>
      <c r="AG465" s="1092">
        <f t="shared" si="449"/>
        <v>0</v>
      </c>
      <c r="AH465" s="1250">
        <f t="shared" si="450"/>
        <v>0</v>
      </c>
      <c r="AI465" s="1092">
        <f t="shared" si="451"/>
        <v>0</v>
      </c>
      <c r="AJ465" s="1251">
        <f t="shared" si="452"/>
        <v>0</v>
      </c>
      <c r="AL465" s="2393" t="s">
        <v>866</v>
      </c>
      <c r="AM465" s="2396">
        <f t="shared" si="462"/>
        <v>0</v>
      </c>
      <c r="AN465" s="1112">
        <f t="shared" si="463"/>
        <v>0</v>
      </c>
      <c r="AO465" s="2272" t="s">
        <v>852</v>
      </c>
      <c r="AP465" s="1326">
        <f t="shared" si="453"/>
        <v>0</v>
      </c>
      <c r="AQ465" s="1341">
        <f t="shared" si="454"/>
        <v>0</v>
      </c>
    </row>
    <row r="466" spans="1:43">
      <c r="A466" s="60"/>
      <c r="B466" s="2503" t="s">
        <v>657</v>
      </c>
      <c r="C466" s="70"/>
      <c r="D466" s="2723" t="s">
        <v>979</v>
      </c>
      <c r="F466" s="70"/>
      <c r="G466" s="242" t="s">
        <v>604</v>
      </c>
      <c r="H466" s="1873">
        <v>4.88</v>
      </c>
      <c r="I466" s="1496">
        <v>4.88</v>
      </c>
      <c r="J466" s="2723" t="s">
        <v>974</v>
      </c>
      <c r="K466" s="9"/>
      <c r="L466" s="70"/>
      <c r="M466" s="93"/>
      <c r="N466" s="1105" t="s">
        <v>105</v>
      </c>
      <c r="O466" s="1066">
        <f>K450</f>
        <v>50</v>
      </c>
      <c r="P466" s="1059">
        <f>L450</f>
        <v>50</v>
      </c>
      <c r="Q466" s="1066"/>
      <c r="R466" s="1162"/>
      <c r="S466" s="1066"/>
      <c r="T466" s="1267"/>
      <c r="U466" s="1066">
        <f t="shared" si="457"/>
        <v>50</v>
      </c>
      <c r="V466" s="1253">
        <f t="shared" si="458"/>
        <v>50</v>
      </c>
      <c r="W466" s="1066">
        <f t="shared" si="459"/>
        <v>0</v>
      </c>
      <c r="X466" s="1162">
        <f t="shared" si="460"/>
        <v>0</v>
      </c>
      <c r="Z466" s="1123" t="s">
        <v>414</v>
      </c>
      <c r="AA466" s="895"/>
      <c r="AB466" s="1334"/>
      <c r="AC466" s="1090">
        <f>E469</f>
        <v>26.84</v>
      </c>
      <c r="AD466" s="1252">
        <f>F469</f>
        <v>17.5</v>
      </c>
      <c r="AE466" s="1090"/>
      <c r="AF466" s="1331"/>
      <c r="AG466" s="1090">
        <f t="shared" ref="AG466:AJ469" si="465">AA466+AC466</f>
        <v>26.84</v>
      </c>
      <c r="AH466" s="1253">
        <f t="shared" si="465"/>
        <v>17.5</v>
      </c>
      <c r="AI466" s="1090">
        <f t="shared" si="465"/>
        <v>26.84</v>
      </c>
      <c r="AJ466" s="1162">
        <f t="shared" si="465"/>
        <v>17.5</v>
      </c>
      <c r="AL466" s="1105" t="s">
        <v>70</v>
      </c>
      <c r="AM466" s="1130">
        <f t="shared" si="462"/>
        <v>127.5</v>
      </c>
      <c r="AN466" s="1107">
        <f t="shared" si="463"/>
        <v>127</v>
      </c>
      <c r="AO466" s="1123" t="s">
        <v>414</v>
      </c>
      <c r="AP466" s="1326">
        <f t="shared" si="453"/>
        <v>26.84</v>
      </c>
      <c r="AQ466" s="1341">
        <f t="shared" si="454"/>
        <v>17.5</v>
      </c>
    </row>
    <row r="467" spans="1:43">
      <c r="A467" s="1812" t="s">
        <v>369</v>
      </c>
      <c r="B467" s="2078" t="s">
        <v>167</v>
      </c>
      <c r="C467" s="378">
        <v>200</v>
      </c>
      <c r="D467" s="242" t="s">
        <v>171</v>
      </c>
      <c r="E467" s="241">
        <v>12</v>
      </c>
      <c r="F467" s="1380">
        <v>10</v>
      </c>
      <c r="G467" s="242" t="s">
        <v>163</v>
      </c>
      <c r="H467" s="1452" t="s">
        <v>346</v>
      </c>
      <c r="I467" s="1865">
        <v>1</v>
      </c>
      <c r="J467" s="242" t="s">
        <v>161</v>
      </c>
      <c r="K467" s="995">
        <v>12.6</v>
      </c>
      <c r="L467" s="1372">
        <v>10.6</v>
      </c>
      <c r="M467" s="93"/>
      <c r="N467" s="453" t="s">
        <v>45</v>
      </c>
      <c r="O467" s="1066"/>
      <c r="P467" s="1059"/>
      <c r="Q467" s="1066">
        <f>E464+H474</f>
        <v>167.09</v>
      </c>
      <c r="R467" s="1162">
        <f>I474+F464</f>
        <v>124.86</v>
      </c>
      <c r="S467" s="1066"/>
      <c r="T467" s="1267"/>
      <c r="U467" s="1066">
        <f t="shared" si="457"/>
        <v>167.09</v>
      </c>
      <c r="V467" s="1253">
        <f t="shared" si="458"/>
        <v>124.86</v>
      </c>
      <c r="W467" s="1066">
        <f t="shared" si="459"/>
        <v>167.09</v>
      </c>
      <c r="X467" s="1162">
        <f t="shared" si="460"/>
        <v>124.86</v>
      </c>
      <c r="Z467" s="1122" t="s">
        <v>285</v>
      </c>
      <c r="AA467" s="895"/>
      <c r="AB467" s="1335"/>
      <c r="AC467" s="1090"/>
      <c r="AD467" s="1252"/>
      <c r="AE467" s="1090"/>
      <c r="AF467" s="1331"/>
      <c r="AG467" s="1090">
        <f t="shared" si="465"/>
        <v>0</v>
      </c>
      <c r="AH467" s="1253">
        <f t="shared" si="465"/>
        <v>0</v>
      </c>
      <c r="AI467" s="1090">
        <f t="shared" si="465"/>
        <v>0</v>
      </c>
      <c r="AJ467" s="1162">
        <f t="shared" si="465"/>
        <v>0</v>
      </c>
      <c r="AL467" s="1113" t="s">
        <v>104</v>
      </c>
      <c r="AM467" s="1106">
        <f t="shared" si="462"/>
        <v>26.8</v>
      </c>
      <c r="AN467" s="1107">
        <f t="shared" si="463"/>
        <v>25</v>
      </c>
      <c r="AO467" s="1122" t="s">
        <v>285</v>
      </c>
      <c r="AP467" s="1326">
        <f t="shared" si="453"/>
        <v>0</v>
      </c>
      <c r="AQ467" s="1341">
        <f t="shared" si="454"/>
        <v>0</v>
      </c>
    </row>
    <row r="468" spans="1:43">
      <c r="A468" s="571"/>
      <c r="B468" s="2511" t="s">
        <v>234</v>
      </c>
      <c r="C468" s="1868"/>
      <c r="D468" s="2723" t="s">
        <v>970</v>
      </c>
      <c r="F468" s="70"/>
      <c r="G468" s="1428" t="s">
        <v>78</v>
      </c>
      <c r="H468" s="241">
        <v>16.3</v>
      </c>
      <c r="I468" s="1380">
        <v>16.3</v>
      </c>
      <c r="J468" s="2723" t="s">
        <v>975</v>
      </c>
      <c r="K468" s="9"/>
      <c r="L468" s="70"/>
      <c r="M468" s="93"/>
      <c r="N468" s="2392" t="s">
        <v>865</v>
      </c>
      <c r="O468" s="1068">
        <f t="shared" ref="O468:T468" si="466">AA479</f>
        <v>126.9</v>
      </c>
      <c r="P468" s="1268">
        <f t="shared" si="466"/>
        <v>114.1</v>
      </c>
      <c r="Q468" s="2394">
        <f t="shared" si="466"/>
        <v>153.37</v>
      </c>
      <c r="R468" s="2395">
        <f t="shared" si="466"/>
        <v>121.3</v>
      </c>
      <c r="S468" s="1068">
        <f t="shared" si="466"/>
        <v>26.4</v>
      </c>
      <c r="T468" s="1270">
        <f t="shared" si="466"/>
        <v>20.9</v>
      </c>
      <c r="U468" s="2394">
        <f t="shared" ref="U468:X470" si="467">O468+Q468</f>
        <v>280.27</v>
      </c>
      <c r="V468" s="1112">
        <f t="shared" si="467"/>
        <v>235.39999999999998</v>
      </c>
      <c r="W468" s="2394">
        <f t="shared" si="467"/>
        <v>179.77</v>
      </c>
      <c r="X468" s="2395">
        <f t="shared" si="467"/>
        <v>142.19999999999999</v>
      </c>
      <c r="Z468" s="1124" t="s">
        <v>471</v>
      </c>
      <c r="AA468" s="895">
        <f>H451</f>
        <v>60</v>
      </c>
      <c r="AB468" s="1336">
        <f>I451</f>
        <v>60</v>
      </c>
      <c r="AC468" s="1090"/>
      <c r="AD468" s="1252"/>
      <c r="AE468" s="1091"/>
      <c r="AF468" s="1332"/>
      <c r="AG468" s="1091">
        <f t="shared" si="465"/>
        <v>60</v>
      </c>
      <c r="AH468" s="1255">
        <f t="shared" si="465"/>
        <v>60</v>
      </c>
      <c r="AI468" s="1091">
        <f t="shared" si="465"/>
        <v>0</v>
      </c>
      <c r="AJ468" s="1055">
        <f t="shared" si="465"/>
        <v>0</v>
      </c>
      <c r="AL468" s="1105" t="s">
        <v>132</v>
      </c>
      <c r="AM468" s="1106">
        <f t="shared" si="462"/>
        <v>0</v>
      </c>
      <c r="AN468" s="1107">
        <f t="shared" si="463"/>
        <v>0</v>
      </c>
      <c r="AO468" s="1124" t="s">
        <v>471</v>
      </c>
      <c r="AP468" s="1326">
        <f t="shared" si="453"/>
        <v>60</v>
      </c>
      <c r="AQ468" s="1341">
        <f t="shared" si="454"/>
        <v>60</v>
      </c>
    </row>
    <row r="469" spans="1:43">
      <c r="A469" s="238" t="s">
        <v>9</v>
      </c>
      <c r="B469" s="272" t="s">
        <v>10</v>
      </c>
      <c r="C469" s="258">
        <v>60</v>
      </c>
      <c r="D469" s="242" t="s">
        <v>597</v>
      </c>
      <c r="E469" s="241">
        <v>26.84</v>
      </c>
      <c r="F469" s="1417">
        <v>17.5</v>
      </c>
      <c r="G469" s="242" t="s">
        <v>80</v>
      </c>
      <c r="H469" s="1873">
        <v>20.47</v>
      </c>
      <c r="I469" s="1496">
        <v>20.47</v>
      </c>
      <c r="J469" s="1421" t="s">
        <v>89</v>
      </c>
      <c r="K469" s="1406">
        <v>3</v>
      </c>
      <c r="L469" s="996">
        <v>3</v>
      </c>
      <c r="M469" s="93"/>
      <c r="N469" s="2393" t="s">
        <v>866</v>
      </c>
      <c r="O469" s="1068">
        <f t="shared" ref="O469:T469" si="468">AA485</f>
        <v>0</v>
      </c>
      <c r="P469" s="1268">
        <f t="shared" si="468"/>
        <v>0</v>
      </c>
      <c r="Q469" s="1068">
        <f t="shared" si="468"/>
        <v>0</v>
      </c>
      <c r="R469" s="1269">
        <f t="shared" si="468"/>
        <v>0</v>
      </c>
      <c r="S469" s="1068">
        <f t="shared" si="468"/>
        <v>0</v>
      </c>
      <c r="T469" s="1270">
        <f t="shared" si="468"/>
        <v>0</v>
      </c>
      <c r="U469" s="1068">
        <f t="shared" si="467"/>
        <v>0</v>
      </c>
      <c r="V469" s="1112">
        <f t="shared" si="467"/>
        <v>0</v>
      </c>
      <c r="W469" s="1068">
        <f t="shared" si="467"/>
        <v>0</v>
      </c>
      <c r="X469" s="1269">
        <f t="shared" si="467"/>
        <v>0</v>
      </c>
      <c r="Z469" s="1124" t="s">
        <v>63</v>
      </c>
      <c r="AA469" s="1087"/>
      <c r="AB469" s="1333"/>
      <c r="AC469" s="1089"/>
      <c r="AD469" s="1249"/>
      <c r="AE469" s="1090"/>
      <c r="AF469" s="1331"/>
      <c r="AG469" s="1090">
        <f t="shared" si="465"/>
        <v>0</v>
      </c>
      <c r="AH469" s="1253">
        <f t="shared" si="465"/>
        <v>0</v>
      </c>
      <c r="AI469" s="1090">
        <f t="shared" si="465"/>
        <v>0</v>
      </c>
      <c r="AJ469" s="1162">
        <f t="shared" si="465"/>
        <v>0</v>
      </c>
      <c r="AL469" s="453" t="s">
        <v>85</v>
      </c>
      <c r="AM469" s="1106">
        <f t="shared" si="462"/>
        <v>87.29</v>
      </c>
      <c r="AN469" s="1107">
        <f t="shared" si="463"/>
        <v>74.66</v>
      </c>
      <c r="AO469" s="1124" t="s">
        <v>63</v>
      </c>
      <c r="AP469" s="1326">
        <f t="shared" si="453"/>
        <v>0</v>
      </c>
      <c r="AQ469" s="1341">
        <f t="shared" si="454"/>
        <v>0</v>
      </c>
    </row>
    <row r="470" spans="1:43">
      <c r="A470" s="240" t="s">
        <v>9</v>
      </c>
      <c r="B470" s="247" t="s">
        <v>406</v>
      </c>
      <c r="C470" s="256">
        <v>40</v>
      </c>
      <c r="D470" s="1376" t="s">
        <v>82</v>
      </c>
      <c r="E470" s="995">
        <v>5</v>
      </c>
      <c r="F470" s="1417">
        <v>5</v>
      </c>
      <c r="G470" s="242" t="s">
        <v>54</v>
      </c>
      <c r="H470" s="1406">
        <v>0.2</v>
      </c>
      <c r="I470" s="996">
        <v>0.2</v>
      </c>
      <c r="J470" s="1422" t="s">
        <v>350</v>
      </c>
      <c r="K470" s="12">
        <v>0.72</v>
      </c>
      <c r="L470" s="1423">
        <v>0.72</v>
      </c>
      <c r="M470" s="93"/>
      <c r="N470" s="1105" t="s">
        <v>70</v>
      </c>
      <c r="O470" s="1678">
        <f t="shared" ref="O470:T470" si="469">AA492</f>
        <v>7.5</v>
      </c>
      <c r="P470" s="1781">
        <f t="shared" si="469"/>
        <v>7</v>
      </c>
      <c r="Q470" s="1069">
        <f t="shared" si="469"/>
        <v>120</v>
      </c>
      <c r="R470" s="1162">
        <f t="shared" si="469"/>
        <v>120</v>
      </c>
      <c r="S470" s="1069">
        <f t="shared" si="469"/>
        <v>0</v>
      </c>
      <c r="T470" s="1267">
        <f t="shared" si="469"/>
        <v>0</v>
      </c>
      <c r="U470" s="1069">
        <f t="shared" si="467"/>
        <v>127.5</v>
      </c>
      <c r="V470" s="1253">
        <f t="shared" si="467"/>
        <v>127</v>
      </c>
      <c r="W470" s="1069">
        <f t="shared" si="467"/>
        <v>120</v>
      </c>
      <c r="X470" s="1162">
        <f t="shared" si="467"/>
        <v>120</v>
      </c>
      <c r="Z470" s="1802" t="s">
        <v>568</v>
      </c>
      <c r="AA470" s="895"/>
      <c r="AB470" s="1334"/>
      <c r="AC470" s="1090"/>
      <c r="AD470" s="1252"/>
      <c r="AE470" s="1090"/>
      <c r="AF470" s="1331"/>
      <c r="AG470" s="1090">
        <f t="shared" ref="AG470:AG471" si="470">AA470+AC470</f>
        <v>0</v>
      </c>
      <c r="AH470" s="1253">
        <f t="shared" ref="AH470:AH471" si="471">AB470+AD470</f>
        <v>0</v>
      </c>
      <c r="AI470" s="1090">
        <f t="shared" ref="AI470:AI471" si="472">AC470+AE470</f>
        <v>0</v>
      </c>
      <c r="AJ470" s="1162">
        <f t="shared" ref="AJ470:AJ471" si="473">AD470+AF470</f>
        <v>0</v>
      </c>
      <c r="AL470" s="453" t="s">
        <v>418</v>
      </c>
      <c r="AM470" s="1106">
        <f t="shared" si="462"/>
        <v>0</v>
      </c>
      <c r="AN470" s="1107">
        <f t="shared" si="463"/>
        <v>0</v>
      </c>
      <c r="AO470" s="1802" t="s">
        <v>568</v>
      </c>
      <c r="AP470" s="1326">
        <f t="shared" si="453"/>
        <v>0</v>
      </c>
      <c r="AQ470" s="1341">
        <f t="shared" si="454"/>
        <v>0</v>
      </c>
    </row>
    <row r="471" spans="1:43" ht="15" thickBot="1">
      <c r="A471" s="1898" t="s">
        <v>700</v>
      </c>
      <c r="B471" s="233" t="s">
        <v>464</v>
      </c>
      <c r="C471" s="256">
        <v>120</v>
      </c>
      <c r="D471" s="242" t="s">
        <v>54</v>
      </c>
      <c r="E471" s="1406">
        <v>1</v>
      </c>
      <c r="F471" s="1407">
        <v>1</v>
      </c>
      <c r="G471" s="243" t="s">
        <v>82</v>
      </c>
      <c r="H471" s="1375">
        <v>5</v>
      </c>
      <c r="I471" s="1380">
        <v>5</v>
      </c>
      <c r="J471" s="1421" t="s">
        <v>867</v>
      </c>
      <c r="K471" s="1406">
        <v>0.15</v>
      </c>
      <c r="L471" s="996">
        <v>0.15</v>
      </c>
      <c r="M471" s="93"/>
      <c r="N471" s="1113" t="s">
        <v>104</v>
      </c>
      <c r="O471" s="1069">
        <f t="shared" ref="O471:T471" si="474">AA496</f>
        <v>0</v>
      </c>
      <c r="P471" s="1059">
        <f t="shared" si="474"/>
        <v>0</v>
      </c>
      <c r="Q471" s="1069">
        <f t="shared" si="474"/>
        <v>26.8</v>
      </c>
      <c r="R471" s="1253">
        <f t="shared" si="474"/>
        <v>25</v>
      </c>
      <c r="S471" s="1069">
        <f t="shared" si="474"/>
        <v>0</v>
      </c>
      <c r="T471" s="1267">
        <f t="shared" si="474"/>
        <v>0</v>
      </c>
      <c r="U471" s="1066">
        <f t="shared" ref="U471:U493" si="475">O471+Q471</f>
        <v>26.8</v>
      </c>
      <c r="V471" s="1253">
        <f t="shared" ref="V471:V498" si="476">P471+R471</f>
        <v>25</v>
      </c>
      <c r="W471" s="1066">
        <f t="shared" ref="W471:W496" si="477">Q471+S471</f>
        <v>26.8</v>
      </c>
      <c r="X471" s="1162">
        <f t="shared" ref="X471:X498" si="478">R471+T471</f>
        <v>25</v>
      </c>
      <c r="Z471" s="1123" t="s">
        <v>413</v>
      </c>
      <c r="AA471" s="895"/>
      <c r="AB471" s="1335"/>
      <c r="AC471" s="1090"/>
      <c r="AD471" s="1252"/>
      <c r="AE471" s="1090"/>
      <c r="AF471" s="1331"/>
      <c r="AG471" s="1090">
        <f t="shared" si="470"/>
        <v>0</v>
      </c>
      <c r="AH471" s="1253">
        <f t="shared" si="471"/>
        <v>0</v>
      </c>
      <c r="AI471" s="1090">
        <f t="shared" si="472"/>
        <v>0</v>
      </c>
      <c r="AJ471" s="1162">
        <f t="shared" si="473"/>
        <v>0</v>
      </c>
      <c r="AL471" s="1105" t="s">
        <v>121</v>
      </c>
      <c r="AM471" s="1106">
        <f t="shared" si="462"/>
        <v>0</v>
      </c>
      <c r="AN471" s="1107">
        <f t="shared" si="463"/>
        <v>0</v>
      </c>
      <c r="AO471" s="1123" t="s">
        <v>413</v>
      </c>
      <c r="AP471" s="1326">
        <f t="shared" si="453"/>
        <v>0</v>
      </c>
      <c r="AQ471" s="1341">
        <f t="shared" si="454"/>
        <v>0</v>
      </c>
    </row>
    <row r="472" spans="1:43" ht="15" thickBot="1">
      <c r="A472" s="362"/>
      <c r="B472" s="629"/>
      <c r="C472" s="275"/>
      <c r="D472" s="242" t="s">
        <v>162</v>
      </c>
      <c r="E472" s="241">
        <v>0.01</v>
      </c>
      <c r="F472" s="1373">
        <v>0.01</v>
      </c>
      <c r="G472" s="1874" t="s">
        <v>667</v>
      </c>
      <c r="H472" s="1097"/>
      <c r="I472" s="1858"/>
      <c r="J472" s="1462" t="s">
        <v>554</v>
      </c>
      <c r="K472" s="1406">
        <v>7.05</v>
      </c>
      <c r="L472" s="996">
        <v>7.05</v>
      </c>
      <c r="M472" s="93"/>
      <c r="N472" s="1105" t="s">
        <v>132</v>
      </c>
      <c r="O472" s="1066"/>
      <c r="P472" s="1059"/>
      <c r="Q472" s="1066"/>
      <c r="R472" s="1162"/>
      <c r="S472" s="1066"/>
      <c r="T472" s="1267"/>
      <c r="U472" s="1066">
        <f t="shared" si="475"/>
        <v>0</v>
      </c>
      <c r="V472" s="1253">
        <f t="shared" si="476"/>
        <v>0</v>
      </c>
      <c r="W472" s="1066">
        <f t="shared" si="477"/>
        <v>0</v>
      </c>
      <c r="X472" s="1162">
        <f t="shared" si="478"/>
        <v>0</v>
      </c>
      <c r="Z472" s="1124" t="s">
        <v>125</v>
      </c>
      <c r="AA472" s="895"/>
      <c r="AB472" s="1335"/>
      <c r="AC472" s="1090">
        <f>E463</f>
        <v>25</v>
      </c>
      <c r="AD472" s="1252">
        <f>F463</f>
        <v>20</v>
      </c>
      <c r="AE472" s="1090"/>
      <c r="AF472" s="1331"/>
      <c r="AG472" s="1090">
        <f t="shared" ref="AG472:AG486" si="479">AA472+AC472</f>
        <v>25</v>
      </c>
      <c r="AH472" s="1253">
        <f t="shared" ref="AH472:AH486" si="480">AB472+AD472</f>
        <v>20</v>
      </c>
      <c r="AI472" s="1090">
        <f t="shared" ref="AI472:AI486" si="481">AC472+AE472</f>
        <v>25</v>
      </c>
      <c r="AJ472" s="1162">
        <f t="shared" ref="AJ472:AJ486" si="482">AD472+AF472</f>
        <v>20</v>
      </c>
      <c r="AL472" s="1105" t="s">
        <v>65</v>
      </c>
      <c r="AM472" s="1106">
        <f t="shared" si="462"/>
        <v>121.1</v>
      </c>
      <c r="AN472" s="1107">
        <f t="shared" si="463"/>
        <v>100</v>
      </c>
      <c r="AO472" s="1124" t="s">
        <v>125</v>
      </c>
      <c r="AP472" s="1326">
        <f t="shared" si="453"/>
        <v>25</v>
      </c>
      <c r="AQ472" s="1341">
        <f t="shared" si="454"/>
        <v>20</v>
      </c>
    </row>
    <row r="473" spans="1:43" ht="15" thickBot="1">
      <c r="A473" s="362"/>
      <c r="B473" s="629"/>
      <c r="C473" s="275"/>
      <c r="D473" s="1462" t="s">
        <v>554</v>
      </c>
      <c r="E473" s="241">
        <v>187.5</v>
      </c>
      <c r="F473" s="1371">
        <v>187.5</v>
      </c>
      <c r="G473" s="1386" t="s">
        <v>100</v>
      </c>
      <c r="H473" s="1367" t="s">
        <v>101</v>
      </c>
      <c r="I473" s="1368" t="s">
        <v>102</v>
      </c>
      <c r="J473" s="2723" t="s">
        <v>999</v>
      </c>
      <c r="K473" s="9"/>
      <c r="L473" s="70"/>
      <c r="M473" s="93"/>
      <c r="N473" s="453" t="s">
        <v>404</v>
      </c>
      <c r="O473" s="1066">
        <f t="shared" ref="O473:T473" si="483">AA499</f>
        <v>0</v>
      </c>
      <c r="P473" s="1059">
        <f t="shared" si="483"/>
        <v>0</v>
      </c>
      <c r="Q473" s="1066">
        <f t="shared" si="483"/>
        <v>87.29</v>
      </c>
      <c r="R473" s="1162">
        <f t="shared" si="483"/>
        <v>74.66</v>
      </c>
      <c r="S473" s="1066">
        <f t="shared" si="483"/>
        <v>0</v>
      </c>
      <c r="T473" s="1267">
        <f t="shared" si="483"/>
        <v>0</v>
      </c>
      <c r="U473" s="1066">
        <f t="shared" si="475"/>
        <v>87.29</v>
      </c>
      <c r="V473" s="1253">
        <f t="shared" si="476"/>
        <v>74.66</v>
      </c>
      <c r="W473" s="1066">
        <f t="shared" si="477"/>
        <v>87.29</v>
      </c>
      <c r="X473" s="1162">
        <f t="shared" si="478"/>
        <v>74.66</v>
      </c>
      <c r="Z473" s="1124" t="s">
        <v>87</v>
      </c>
      <c r="AA473" s="895">
        <f>E459</f>
        <v>12.5</v>
      </c>
      <c r="AB473" s="1337">
        <f>F459</f>
        <v>10.5</v>
      </c>
      <c r="AC473" s="1090">
        <f>E467+H465+K467</f>
        <v>27.229999999999997</v>
      </c>
      <c r="AD473" s="1252">
        <f>F467+I465+L467</f>
        <v>22.799999999999997</v>
      </c>
      <c r="AE473" s="1090"/>
      <c r="AF473" s="1331"/>
      <c r="AG473" s="1090">
        <f t="shared" si="479"/>
        <v>39.729999999999997</v>
      </c>
      <c r="AH473" s="1253">
        <f t="shared" si="480"/>
        <v>33.299999999999997</v>
      </c>
      <c r="AI473" s="1090">
        <f t="shared" si="481"/>
        <v>27.229999999999997</v>
      </c>
      <c r="AJ473" s="1162">
        <f t="shared" si="482"/>
        <v>22.799999999999997</v>
      </c>
      <c r="AL473" s="1105" t="s">
        <v>60</v>
      </c>
      <c r="AM473" s="1106">
        <f t="shared" si="462"/>
        <v>97.84</v>
      </c>
      <c r="AN473" s="1107">
        <f t="shared" si="463"/>
        <v>97.84</v>
      </c>
      <c r="AO473" s="1124" t="s">
        <v>87</v>
      </c>
      <c r="AP473" s="1326">
        <f t="shared" si="453"/>
        <v>39.729999999999997</v>
      </c>
      <c r="AQ473" s="1341">
        <f t="shared" si="454"/>
        <v>33.299999999999997</v>
      </c>
    </row>
    <row r="474" spans="1:43" ht="15" thickBot="1">
      <c r="A474" s="60"/>
      <c r="B474" s="1468"/>
      <c r="C474" s="70"/>
      <c r="D474" s="354" t="s">
        <v>426</v>
      </c>
      <c r="E474" s="241"/>
      <c r="F474" s="2739">
        <v>1</v>
      </c>
      <c r="G474" s="987" t="s">
        <v>45</v>
      </c>
      <c r="H474" s="988">
        <v>113.69</v>
      </c>
      <c r="I474" s="989">
        <v>84.86</v>
      </c>
      <c r="J474" s="242" t="s">
        <v>565</v>
      </c>
      <c r="K474" s="241">
        <v>0.1</v>
      </c>
      <c r="L474" s="1372">
        <v>0.1</v>
      </c>
      <c r="M474" s="93"/>
      <c r="N474" s="1105" t="s">
        <v>405</v>
      </c>
      <c r="O474" s="1066">
        <f t="shared" ref="O474:T474" si="484">AA503</f>
        <v>0</v>
      </c>
      <c r="P474" s="1271">
        <f t="shared" si="484"/>
        <v>0</v>
      </c>
      <c r="Q474" s="1066">
        <f t="shared" si="484"/>
        <v>0</v>
      </c>
      <c r="R474" s="1253">
        <f t="shared" si="484"/>
        <v>0</v>
      </c>
      <c r="S474" s="1066">
        <f t="shared" si="484"/>
        <v>0</v>
      </c>
      <c r="T474" s="1272">
        <f t="shared" si="484"/>
        <v>0</v>
      </c>
      <c r="U474" s="1066">
        <f t="shared" si="475"/>
        <v>0</v>
      </c>
      <c r="V474" s="1253">
        <f t="shared" si="476"/>
        <v>0</v>
      </c>
      <c r="W474" s="1066">
        <f t="shared" si="477"/>
        <v>0</v>
      </c>
      <c r="X474" s="1162">
        <f t="shared" si="478"/>
        <v>0</v>
      </c>
      <c r="Z474" s="1124" t="s">
        <v>68</v>
      </c>
      <c r="AA474" s="895">
        <f>K455</f>
        <v>54.4</v>
      </c>
      <c r="AB474" s="1337">
        <f>L455</f>
        <v>43.6</v>
      </c>
      <c r="AC474" s="1090">
        <f>E465+K463</f>
        <v>60.5</v>
      </c>
      <c r="AD474" s="1252">
        <f>F465+L463</f>
        <v>47.2</v>
      </c>
      <c r="AE474" s="1090">
        <f>H484</f>
        <v>26.4</v>
      </c>
      <c r="AF474" s="1331">
        <f>I484</f>
        <v>20.9</v>
      </c>
      <c r="AG474" s="1090">
        <f t="shared" si="479"/>
        <v>114.9</v>
      </c>
      <c r="AH474" s="1253">
        <f t="shared" si="480"/>
        <v>90.800000000000011</v>
      </c>
      <c r="AI474" s="1090">
        <f t="shared" si="481"/>
        <v>86.9</v>
      </c>
      <c r="AJ474" s="1162">
        <f t="shared" si="482"/>
        <v>68.099999999999994</v>
      </c>
      <c r="AL474" s="1105" t="s">
        <v>139</v>
      </c>
      <c r="AM474" s="1106">
        <f t="shared" si="462"/>
        <v>208</v>
      </c>
      <c r="AN474" s="1114">
        <f t="shared" si="463"/>
        <v>200</v>
      </c>
      <c r="AO474" s="1124" t="s">
        <v>68</v>
      </c>
      <c r="AP474" s="1326">
        <f t="shared" si="453"/>
        <v>141.30000000000001</v>
      </c>
      <c r="AQ474" s="1341">
        <f t="shared" si="454"/>
        <v>111.70000000000002</v>
      </c>
    </row>
    <row r="475" spans="1:43" ht="15" thickBot="1">
      <c r="A475" s="362"/>
      <c r="B475" s="629"/>
      <c r="C475" s="275"/>
      <c r="G475" s="2723" t="s">
        <v>1000</v>
      </c>
      <c r="H475" s="9"/>
      <c r="I475" s="70"/>
      <c r="J475" s="982" t="s">
        <v>272</v>
      </c>
      <c r="K475" s="39"/>
      <c r="L475" s="1381"/>
      <c r="M475" s="93"/>
      <c r="N475" s="1105" t="s">
        <v>121</v>
      </c>
      <c r="O475" s="1066"/>
      <c r="P475" s="1059"/>
      <c r="Q475" s="1066"/>
      <c r="R475" s="1162"/>
      <c r="S475" s="1066"/>
      <c r="T475" s="1267"/>
      <c r="U475" s="1066">
        <f t="shared" si="475"/>
        <v>0</v>
      </c>
      <c r="V475" s="1253">
        <f t="shared" si="476"/>
        <v>0</v>
      </c>
      <c r="W475" s="1066">
        <f t="shared" si="477"/>
        <v>0</v>
      </c>
      <c r="X475" s="1162">
        <f t="shared" si="478"/>
        <v>0</v>
      </c>
      <c r="Z475" s="1124" t="s">
        <v>74</v>
      </c>
      <c r="AA475" s="895"/>
      <c r="AB475" s="1335"/>
      <c r="AC475" s="1090"/>
      <c r="AD475" s="1252"/>
      <c r="AE475" s="1090"/>
      <c r="AF475" s="1331"/>
      <c r="AG475" s="1090">
        <f t="shared" si="479"/>
        <v>0</v>
      </c>
      <c r="AH475" s="1253">
        <f t="shared" si="480"/>
        <v>0</v>
      </c>
      <c r="AI475" s="1090">
        <f t="shared" si="481"/>
        <v>0</v>
      </c>
      <c r="AJ475" s="1162">
        <f t="shared" si="482"/>
        <v>0</v>
      </c>
      <c r="AL475" s="1105" t="s">
        <v>64</v>
      </c>
      <c r="AM475" s="1106">
        <f t="shared" si="462"/>
        <v>0</v>
      </c>
      <c r="AN475" s="1114">
        <f t="shared" si="463"/>
        <v>0</v>
      </c>
      <c r="AO475" s="1124" t="s">
        <v>74</v>
      </c>
      <c r="AP475" s="1326">
        <f t="shared" si="453"/>
        <v>0</v>
      </c>
      <c r="AQ475" s="1341">
        <f t="shared" si="454"/>
        <v>0</v>
      </c>
    </row>
    <row r="476" spans="1:43" ht="15" thickBot="1">
      <c r="A476" s="362"/>
      <c r="B476" s="629"/>
      <c r="C476" s="275"/>
      <c r="G476" s="242" t="s">
        <v>669</v>
      </c>
      <c r="H476" s="1388" t="s">
        <v>693</v>
      </c>
      <c r="I476" s="1516">
        <v>75.8</v>
      </c>
      <c r="J476" s="1383" t="s">
        <v>100</v>
      </c>
      <c r="K476" s="1384" t="s">
        <v>101</v>
      </c>
      <c r="L476" s="1385" t="s">
        <v>102</v>
      </c>
      <c r="M476" s="93"/>
      <c r="N476" s="1105" t="s">
        <v>65</v>
      </c>
      <c r="O476" s="1066">
        <f>E450</f>
        <v>121.1</v>
      </c>
      <c r="P476" s="1059">
        <f>F450</f>
        <v>100</v>
      </c>
      <c r="Q476" s="1066"/>
      <c r="R476" s="1162"/>
      <c r="S476" s="1066"/>
      <c r="T476" s="1267"/>
      <c r="U476" s="1066">
        <f t="shared" si="475"/>
        <v>121.1</v>
      </c>
      <c r="V476" s="1253">
        <f t="shared" si="476"/>
        <v>100</v>
      </c>
      <c r="W476" s="1066">
        <f t="shared" si="477"/>
        <v>0</v>
      </c>
      <c r="X476" s="1162">
        <f t="shared" si="478"/>
        <v>0</v>
      </c>
      <c r="Z476" s="1124" t="s">
        <v>129</v>
      </c>
      <c r="AA476" s="895"/>
      <c r="AB476" s="1338"/>
      <c r="AC476" s="1090"/>
      <c r="AD476" s="1252"/>
      <c r="AE476" s="1090"/>
      <c r="AF476" s="1331"/>
      <c r="AG476" s="1090">
        <f t="shared" si="479"/>
        <v>0</v>
      </c>
      <c r="AH476" s="1253">
        <f t="shared" si="480"/>
        <v>0</v>
      </c>
      <c r="AI476" s="1090">
        <f t="shared" si="481"/>
        <v>0</v>
      </c>
      <c r="AJ476" s="1162">
        <f t="shared" si="482"/>
        <v>0</v>
      </c>
      <c r="AL476" s="1105" t="s">
        <v>47</v>
      </c>
      <c r="AM476" s="1106">
        <f t="shared" si="462"/>
        <v>0</v>
      </c>
      <c r="AN476" s="1114">
        <f t="shared" si="463"/>
        <v>0</v>
      </c>
      <c r="AO476" s="1124" t="s">
        <v>129</v>
      </c>
      <c r="AP476" s="1326">
        <f t="shared" si="453"/>
        <v>0</v>
      </c>
      <c r="AQ476" s="1341">
        <f t="shared" si="454"/>
        <v>0</v>
      </c>
    </row>
    <row r="477" spans="1:43" ht="15" thickBot="1">
      <c r="A477" s="60"/>
      <c r="B477" s="1468"/>
      <c r="C477" s="70"/>
      <c r="D477" s="1488" t="s">
        <v>464</v>
      </c>
      <c r="E477" s="39"/>
      <c r="F477" s="49"/>
      <c r="G477" s="242" t="s">
        <v>80</v>
      </c>
      <c r="H477" s="1388">
        <v>47.37</v>
      </c>
      <c r="I477" s="1516">
        <v>47.37</v>
      </c>
      <c r="J477" s="987" t="s">
        <v>86</v>
      </c>
      <c r="K477" s="988">
        <v>26.8</v>
      </c>
      <c r="L477" s="989">
        <v>25</v>
      </c>
      <c r="M477" s="93"/>
      <c r="N477" s="1105" t="s">
        <v>60</v>
      </c>
      <c r="O477" s="1066">
        <f>E456</f>
        <v>10</v>
      </c>
      <c r="P477" s="1271">
        <f>F456</f>
        <v>10</v>
      </c>
      <c r="Q477" s="1606">
        <f>H469+H477</f>
        <v>67.84</v>
      </c>
      <c r="R477" s="1911">
        <f>I477+I469</f>
        <v>67.84</v>
      </c>
      <c r="S477" s="1066">
        <f>K482</f>
        <v>20</v>
      </c>
      <c r="T477" s="1275">
        <f>L482</f>
        <v>20</v>
      </c>
      <c r="U477" s="1066">
        <f t="shared" si="475"/>
        <v>77.84</v>
      </c>
      <c r="V477" s="1253">
        <f t="shared" si="476"/>
        <v>77.84</v>
      </c>
      <c r="W477" s="1066">
        <f t="shared" si="477"/>
        <v>87.84</v>
      </c>
      <c r="X477" s="1162">
        <f t="shared" si="478"/>
        <v>87.84</v>
      </c>
      <c r="Z477" s="1124" t="s">
        <v>130</v>
      </c>
      <c r="AA477" s="895"/>
      <c r="AB477" s="1339"/>
      <c r="AC477" s="1090"/>
      <c r="AD477" s="1252"/>
      <c r="AE477" s="1090"/>
      <c r="AF477" s="1331"/>
      <c r="AG477" s="1090">
        <f t="shared" si="479"/>
        <v>0</v>
      </c>
      <c r="AH477" s="1253">
        <f t="shared" si="480"/>
        <v>0</v>
      </c>
      <c r="AI477" s="1090">
        <f t="shared" si="481"/>
        <v>0</v>
      </c>
      <c r="AJ477" s="1162">
        <f t="shared" si="482"/>
        <v>0</v>
      </c>
      <c r="AL477" s="1105" t="s">
        <v>67</v>
      </c>
      <c r="AM477" s="1106">
        <f t="shared" si="462"/>
        <v>10.5</v>
      </c>
      <c r="AN477" s="1114">
        <f t="shared" si="463"/>
        <v>10.5</v>
      </c>
      <c r="AO477" s="1124" t="s">
        <v>127</v>
      </c>
      <c r="AP477" s="1326">
        <f t="shared" si="453"/>
        <v>0</v>
      </c>
      <c r="AQ477" s="1341">
        <f t="shared" si="454"/>
        <v>0</v>
      </c>
    </row>
    <row r="478" spans="1:43" ht="15" thickBot="1">
      <c r="A478" s="60"/>
      <c r="B478" s="1468"/>
      <c r="C478" s="70"/>
      <c r="D478" s="1383" t="s">
        <v>100</v>
      </c>
      <c r="E478" s="1384" t="s">
        <v>101</v>
      </c>
      <c r="F478" s="1385" t="s">
        <v>102</v>
      </c>
      <c r="G478" s="243" t="s">
        <v>82</v>
      </c>
      <c r="H478" s="241">
        <v>1.9</v>
      </c>
      <c r="I478" s="990">
        <v>1.9</v>
      </c>
      <c r="J478" s="242" t="s">
        <v>50</v>
      </c>
      <c r="K478" s="241">
        <v>7</v>
      </c>
      <c r="L478" s="990">
        <v>7</v>
      </c>
      <c r="M478" s="93"/>
      <c r="N478" s="1105" t="s">
        <v>139</v>
      </c>
      <c r="O478" s="1066"/>
      <c r="P478" s="1059"/>
      <c r="Q478" s="1066"/>
      <c r="R478" s="1162"/>
      <c r="S478" s="1066">
        <f>E482</f>
        <v>208</v>
      </c>
      <c r="T478" s="1267">
        <f>F482</f>
        <v>200</v>
      </c>
      <c r="U478" s="1066">
        <f t="shared" si="475"/>
        <v>0</v>
      </c>
      <c r="V478" s="1253">
        <f t="shared" si="476"/>
        <v>0</v>
      </c>
      <c r="W478" s="1066">
        <f t="shared" si="477"/>
        <v>208</v>
      </c>
      <c r="X478" s="1162">
        <f t="shared" si="478"/>
        <v>200</v>
      </c>
      <c r="Z478" s="1123" t="s">
        <v>96</v>
      </c>
      <c r="AA478" s="1088"/>
      <c r="AB478" s="1340"/>
      <c r="AC478" s="2311">
        <f>K465</f>
        <v>13.8</v>
      </c>
      <c r="AD478" s="1254">
        <f>L465</f>
        <v>13.8</v>
      </c>
      <c r="AE478" s="1091"/>
      <c r="AF478" s="1332"/>
      <c r="AG478" s="1091">
        <f t="shared" si="479"/>
        <v>13.8</v>
      </c>
      <c r="AH478" s="1255">
        <f t="shared" si="480"/>
        <v>13.8</v>
      </c>
      <c r="AI478" s="1091">
        <f t="shared" si="481"/>
        <v>13.8</v>
      </c>
      <c r="AJ478" s="1055">
        <f t="shared" si="482"/>
        <v>13.8</v>
      </c>
      <c r="AL478" s="1105" t="s">
        <v>82</v>
      </c>
      <c r="AM478" s="1106">
        <f t="shared" si="462"/>
        <v>30.1</v>
      </c>
      <c r="AN478" s="1114">
        <f t="shared" si="463"/>
        <v>30.1</v>
      </c>
      <c r="AO478" s="2365" t="s">
        <v>158</v>
      </c>
      <c r="AP478" s="2346">
        <f t="shared" si="453"/>
        <v>13.8</v>
      </c>
      <c r="AQ478" s="2327">
        <f t="shared" si="454"/>
        <v>13.8</v>
      </c>
    </row>
    <row r="479" spans="1:43" ht="15" thickBot="1">
      <c r="A479" s="1299" t="s">
        <v>378</v>
      </c>
      <c r="B479" s="1300"/>
      <c r="C479" s="1515">
        <f>SUM(C462:C478)</f>
        <v>1010</v>
      </c>
      <c r="D479" s="1811" t="s">
        <v>240</v>
      </c>
      <c r="E479" s="1905">
        <v>120</v>
      </c>
      <c r="F479" s="1906">
        <v>120</v>
      </c>
      <c r="G479" s="252" t="s">
        <v>54</v>
      </c>
      <c r="H479" s="1867">
        <v>0.25</v>
      </c>
      <c r="I479" s="1391">
        <v>0.25</v>
      </c>
      <c r="J479" s="252" t="s">
        <v>81</v>
      </c>
      <c r="K479" s="1390">
        <v>190</v>
      </c>
      <c r="L479" s="1391">
        <v>190</v>
      </c>
      <c r="M479" s="93"/>
      <c r="N479" s="1105" t="s">
        <v>64</v>
      </c>
      <c r="O479" s="1066"/>
      <c r="P479" s="1059"/>
      <c r="Q479" s="1066"/>
      <c r="R479" s="1162"/>
      <c r="S479" s="1066"/>
      <c r="T479" s="1267"/>
      <c r="U479" s="1066">
        <f t="shared" si="475"/>
        <v>0</v>
      </c>
      <c r="V479" s="1253">
        <f t="shared" si="476"/>
        <v>0</v>
      </c>
      <c r="W479" s="1066">
        <f t="shared" si="477"/>
        <v>0</v>
      </c>
      <c r="X479" s="1162">
        <f t="shared" si="478"/>
        <v>0</v>
      </c>
      <c r="Z479" s="2307" t="s">
        <v>854</v>
      </c>
      <c r="AA479" s="2351">
        <f t="shared" ref="AA479:AF479" si="485">SUM(AA466:AA478)</f>
        <v>126.9</v>
      </c>
      <c r="AB479" s="2352">
        <f t="shared" si="485"/>
        <v>114.1</v>
      </c>
      <c r="AC479" s="2353">
        <f t="shared" si="485"/>
        <v>153.37</v>
      </c>
      <c r="AD479" s="2354">
        <f t="shared" si="485"/>
        <v>121.3</v>
      </c>
      <c r="AE479" s="2355">
        <f t="shared" si="485"/>
        <v>26.4</v>
      </c>
      <c r="AF479" s="2313">
        <f t="shared" si="485"/>
        <v>20.9</v>
      </c>
      <c r="AG479" s="2315">
        <f t="shared" si="479"/>
        <v>280.27</v>
      </c>
      <c r="AH479" s="2316">
        <f t="shared" si="480"/>
        <v>235.39999999999998</v>
      </c>
      <c r="AI479" s="2315">
        <f t="shared" si="481"/>
        <v>179.77</v>
      </c>
      <c r="AJ479" s="2317">
        <f t="shared" si="482"/>
        <v>142.19999999999999</v>
      </c>
      <c r="AL479" s="1105" t="s">
        <v>89</v>
      </c>
      <c r="AM479" s="1106">
        <f t="shared" si="462"/>
        <v>11</v>
      </c>
      <c r="AN479" s="1114">
        <f t="shared" si="463"/>
        <v>11</v>
      </c>
      <c r="AO479" s="2307" t="s">
        <v>854</v>
      </c>
      <c r="AP479" s="2328">
        <f t="shared" si="453"/>
        <v>306.66999999999996</v>
      </c>
      <c r="AQ479" s="1342">
        <f t="shared" si="454"/>
        <v>256.29999999999995</v>
      </c>
    </row>
    <row r="480" spans="1:43" ht="15" thickBot="1">
      <c r="A480" s="687"/>
      <c r="B480" s="1986" t="s">
        <v>238</v>
      </c>
      <c r="C480" s="870"/>
      <c r="D480" s="2516" t="s">
        <v>908</v>
      </c>
      <c r="E480" s="1987"/>
      <c r="F480" s="1988"/>
      <c r="G480" s="1989" t="s">
        <v>822</v>
      </c>
      <c r="H480" s="1900"/>
      <c r="I480" s="1900"/>
      <c r="J480" s="1956"/>
      <c r="K480" s="1957"/>
      <c r="L480" s="1901"/>
      <c r="M480" s="93"/>
      <c r="N480" s="1105" t="s">
        <v>425</v>
      </c>
      <c r="O480" s="1606"/>
      <c r="P480" s="1059"/>
      <c r="Q480" s="1066"/>
      <c r="R480" s="1162"/>
      <c r="S480" s="1066"/>
      <c r="T480" s="1267"/>
      <c r="U480" s="1066">
        <f t="shared" si="475"/>
        <v>0</v>
      </c>
      <c r="V480" s="1253">
        <f t="shared" si="476"/>
        <v>0</v>
      </c>
      <c r="W480" s="1066">
        <f t="shared" si="477"/>
        <v>0</v>
      </c>
      <c r="X480" s="1162">
        <f t="shared" si="478"/>
        <v>0</v>
      </c>
      <c r="Z480" s="2272" t="s">
        <v>966</v>
      </c>
      <c r="AA480" s="895"/>
      <c r="AB480" s="1335"/>
      <c r="AC480" s="1090"/>
      <c r="AD480" s="1252"/>
      <c r="AE480" s="1090"/>
      <c r="AF480" s="1331"/>
      <c r="AG480" s="1090">
        <f t="shared" si="479"/>
        <v>0</v>
      </c>
      <c r="AH480" s="1253">
        <f t="shared" si="480"/>
        <v>0</v>
      </c>
      <c r="AI480" s="1090">
        <f t="shared" si="481"/>
        <v>0</v>
      </c>
      <c r="AJ480" s="1162">
        <f t="shared" si="482"/>
        <v>0</v>
      </c>
      <c r="AL480" s="1105" t="s">
        <v>131</v>
      </c>
      <c r="AM480" s="1106">
        <f t="shared" si="462"/>
        <v>1.9699999999999998</v>
      </c>
      <c r="AN480" s="1114">
        <f t="shared" si="463"/>
        <v>78.8</v>
      </c>
      <c r="AO480" s="2272" t="s">
        <v>853</v>
      </c>
    </row>
    <row r="481" spans="1:46" ht="15" thickBot="1">
      <c r="A481" s="238" t="s">
        <v>712</v>
      </c>
      <c r="B481" s="255" t="s">
        <v>908</v>
      </c>
      <c r="C481" s="378">
        <v>200</v>
      </c>
      <c r="D481" s="1990" t="s">
        <v>100</v>
      </c>
      <c r="E481" s="734" t="s">
        <v>101</v>
      </c>
      <c r="F481" s="1991" t="s">
        <v>102</v>
      </c>
      <c r="G481" s="1992" t="s">
        <v>100</v>
      </c>
      <c r="H481" s="163" t="s">
        <v>101</v>
      </c>
      <c r="I481" s="1993" t="s">
        <v>102</v>
      </c>
      <c r="J481" s="1994" t="s">
        <v>100</v>
      </c>
      <c r="K481" s="161" t="s">
        <v>101</v>
      </c>
      <c r="L481" s="162" t="s">
        <v>102</v>
      </c>
      <c r="M481" s="93"/>
      <c r="N481" s="1105" t="s">
        <v>67</v>
      </c>
      <c r="O481" s="1066">
        <f>E453</f>
        <v>10.5</v>
      </c>
      <c r="P481" s="1059">
        <f>F453</f>
        <v>10.5</v>
      </c>
      <c r="Q481" s="1066"/>
      <c r="R481" s="1162"/>
      <c r="S481" s="1066"/>
      <c r="T481" s="1267"/>
      <c r="U481" s="1066">
        <f t="shared" si="475"/>
        <v>10.5</v>
      </c>
      <c r="V481" s="1253">
        <f t="shared" si="476"/>
        <v>10.5</v>
      </c>
      <c r="W481" s="1066">
        <f t="shared" si="477"/>
        <v>0</v>
      </c>
      <c r="X481" s="1162">
        <f t="shared" si="478"/>
        <v>0</v>
      </c>
      <c r="Z481" s="1124" t="s">
        <v>128</v>
      </c>
      <c r="AA481" s="895"/>
      <c r="AB481" s="1335"/>
      <c r="AC481" s="1090"/>
      <c r="AD481" s="1252"/>
      <c r="AE481" s="1090"/>
      <c r="AF481" s="1331"/>
      <c r="AG481" s="1090">
        <f t="shared" si="479"/>
        <v>0</v>
      </c>
      <c r="AH481" s="1253">
        <f t="shared" si="480"/>
        <v>0</v>
      </c>
      <c r="AI481" s="1090">
        <f t="shared" si="481"/>
        <v>0</v>
      </c>
      <c r="AJ481" s="1162">
        <f t="shared" si="482"/>
        <v>0</v>
      </c>
      <c r="AL481" s="1105" t="s">
        <v>50</v>
      </c>
      <c r="AM481" s="1106">
        <f t="shared" si="462"/>
        <v>16.32</v>
      </c>
      <c r="AN481" s="1114">
        <f t="shared" si="463"/>
        <v>16.32</v>
      </c>
      <c r="AO481" s="1124" t="s">
        <v>130</v>
      </c>
      <c r="AP481" s="1326">
        <f t="shared" ref="AP481:AQ487" si="486">AA480+AC480+AE480</f>
        <v>0</v>
      </c>
      <c r="AQ481" s="1341">
        <f t="shared" si="486"/>
        <v>0</v>
      </c>
    </row>
    <row r="482" spans="1:46">
      <c r="A482" s="60"/>
      <c r="B482" s="334" t="s">
        <v>239</v>
      </c>
      <c r="C482" s="70"/>
      <c r="D482" s="2518" t="s">
        <v>714</v>
      </c>
      <c r="E482" s="1979">
        <v>208</v>
      </c>
      <c r="F482" s="1980">
        <v>200</v>
      </c>
      <c r="G482" s="130" t="s">
        <v>715</v>
      </c>
      <c r="H482" s="1979">
        <v>26</v>
      </c>
      <c r="I482" s="1996">
        <v>26</v>
      </c>
      <c r="J482" s="1965" t="s">
        <v>80</v>
      </c>
      <c r="K482" s="129">
        <v>20</v>
      </c>
      <c r="L482" s="1997">
        <v>20</v>
      </c>
      <c r="M482" s="93"/>
      <c r="N482" s="1105" t="s">
        <v>82</v>
      </c>
      <c r="O482" s="1066">
        <f>E460+K452+K456</f>
        <v>10.1</v>
      </c>
      <c r="P482" s="1271">
        <f>F460+L452+L456</f>
        <v>10.1</v>
      </c>
      <c r="Q482" s="1066">
        <f>E470+H471+H478</f>
        <v>11.9</v>
      </c>
      <c r="R482" s="1253">
        <f>F470+I471+I478</f>
        <v>11.9</v>
      </c>
      <c r="S482" s="1066">
        <f>H485+H488+K483</f>
        <v>8.1</v>
      </c>
      <c r="T482" s="1272">
        <f>I485+L483+I488</f>
        <v>8.1</v>
      </c>
      <c r="U482" s="1066">
        <f t="shared" si="475"/>
        <v>22</v>
      </c>
      <c r="V482" s="1253">
        <f t="shared" si="476"/>
        <v>22</v>
      </c>
      <c r="W482" s="1066">
        <f t="shared" si="477"/>
        <v>20</v>
      </c>
      <c r="X482" s="1162">
        <f t="shared" si="478"/>
        <v>20</v>
      </c>
      <c r="Z482" s="1124" t="s">
        <v>126</v>
      </c>
      <c r="AA482" s="895"/>
      <c r="AB482" s="1338"/>
      <c r="AC482" s="1090"/>
      <c r="AD482" s="1252"/>
      <c r="AE482" s="1090"/>
      <c r="AF482" s="1331"/>
      <c r="AG482" s="1090">
        <f t="shared" si="479"/>
        <v>0</v>
      </c>
      <c r="AH482" s="1253">
        <f t="shared" si="480"/>
        <v>0</v>
      </c>
      <c r="AI482" s="1090">
        <f t="shared" si="481"/>
        <v>0</v>
      </c>
      <c r="AJ482" s="1162">
        <f t="shared" si="482"/>
        <v>0</v>
      </c>
      <c r="AL482" s="1105" t="s">
        <v>140</v>
      </c>
      <c r="AM482" s="1106">
        <f t="shared" si="462"/>
        <v>0</v>
      </c>
      <c r="AN482" s="1114">
        <f t="shared" si="463"/>
        <v>0</v>
      </c>
      <c r="AO482" s="1124" t="s">
        <v>128</v>
      </c>
      <c r="AP482" s="1326">
        <f t="shared" si="486"/>
        <v>0</v>
      </c>
      <c r="AQ482" s="1341">
        <f t="shared" si="486"/>
        <v>0</v>
      </c>
    </row>
    <row r="483" spans="1:46">
      <c r="A483" s="165" t="s">
        <v>713</v>
      </c>
      <c r="B483" s="272" t="s">
        <v>282</v>
      </c>
      <c r="C483" s="1995" t="s">
        <v>936</v>
      </c>
      <c r="D483" s="1998"/>
      <c r="E483" s="1981"/>
      <c r="F483" s="1999"/>
      <c r="G483" s="189" t="s">
        <v>81</v>
      </c>
      <c r="H483" s="227">
        <v>85.91</v>
      </c>
      <c r="I483" s="1891">
        <v>85.91</v>
      </c>
      <c r="J483" s="247" t="s">
        <v>82</v>
      </c>
      <c r="K483" s="227">
        <v>0.9</v>
      </c>
      <c r="L483" s="2000">
        <v>0.9</v>
      </c>
      <c r="M483" s="93"/>
      <c r="N483" s="1105" t="s">
        <v>89</v>
      </c>
      <c r="O483" s="1066">
        <f>E451</f>
        <v>8</v>
      </c>
      <c r="P483" s="1059">
        <f>F451</f>
        <v>8</v>
      </c>
      <c r="Q483" s="1066">
        <f>K469</f>
        <v>3</v>
      </c>
      <c r="R483" s="1162">
        <f>L469</f>
        <v>3</v>
      </c>
      <c r="S483" s="1066"/>
      <c r="T483" s="1267"/>
      <c r="U483" s="1066">
        <f t="shared" si="475"/>
        <v>11</v>
      </c>
      <c r="V483" s="1253">
        <f t="shared" si="476"/>
        <v>11</v>
      </c>
      <c r="W483" s="1066">
        <f t="shared" si="477"/>
        <v>3</v>
      </c>
      <c r="X483" s="1162">
        <f t="shared" si="478"/>
        <v>3</v>
      </c>
      <c r="Z483" s="1124" t="s">
        <v>412</v>
      </c>
      <c r="AA483" s="895"/>
      <c r="AB483" s="1339"/>
      <c r="AC483" s="1090"/>
      <c r="AD483" s="1252"/>
      <c r="AE483" s="1090"/>
      <c r="AF483" s="1331"/>
      <c r="AG483" s="1090">
        <f t="shared" si="479"/>
        <v>0</v>
      </c>
      <c r="AH483" s="1253">
        <f t="shared" si="480"/>
        <v>0</v>
      </c>
      <c r="AI483" s="1090">
        <f t="shared" si="481"/>
        <v>0</v>
      </c>
      <c r="AJ483" s="1162">
        <f t="shared" si="482"/>
        <v>0</v>
      </c>
      <c r="AL483" s="1105" t="s">
        <v>52</v>
      </c>
      <c r="AM483" s="1106">
        <f t="shared" si="462"/>
        <v>1</v>
      </c>
      <c r="AN483" s="1114">
        <f t="shared" si="463"/>
        <v>1</v>
      </c>
      <c r="AO483" s="1124" t="s">
        <v>126</v>
      </c>
      <c r="AP483" s="1326">
        <f t="shared" si="486"/>
        <v>0</v>
      </c>
      <c r="AQ483" s="1341">
        <f t="shared" si="486"/>
        <v>0</v>
      </c>
    </row>
    <row r="484" spans="1:46" ht="15" thickBot="1">
      <c r="A484" s="575"/>
      <c r="B484" s="935" t="s">
        <v>823</v>
      </c>
      <c r="C484" s="93"/>
      <c r="D484" s="2001"/>
      <c r="E484" s="116"/>
      <c r="F484" s="2002"/>
      <c r="G484" s="2003" t="s">
        <v>68</v>
      </c>
      <c r="H484" s="2004">
        <v>26.4</v>
      </c>
      <c r="I484" s="2005">
        <v>20.9</v>
      </c>
      <c r="J484" s="173" t="s">
        <v>79</v>
      </c>
      <c r="K484" s="2004">
        <v>0.9</v>
      </c>
      <c r="L484" s="1880">
        <v>0.9</v>
      </c>
      <c r="M484" s="93"/>
      <c r="N484" s="644" t="s">
        <v>144</v>
      </c>
      <c r="O484" s="1066"/>
      <c r="P484" s="1271"/>
      <c r="Q484" s="1780">
        <f>R484/1000/0.04</f>
        <v>1.9199999999999997</v>
      </c>
      <c r="R484" s="1253">
        <f>I476+I467</f>
        <v>76.8</v>
      </c>
      <c r="S484" s="1069">
        <f>T484/1000/0.04</f>
        <v>0.05</v>
      </c>
      <c r="T484" s="1272">
        <f>I486</f>
        <v>2</v>
      </c>
      <c r="U484" s="1066">
        <f t="shared" si="475"/>
        <v>1.9199999999999997</v>
      </c>
      <c r="V484" s="1253">
        <f t="shared" si="476"/>
        <v>76.8</v>
      </c>
      <c r="W484" s="1066">
        <f t="shared" si="477"/>
        <v>1.9699999999999998</v>
      </c>
      <c r="X484" s="1162">
        <f t="shared" si="478"/>
        <v>78.8</v>
      </c>
      <c r="Z484" s="1123"/>
      <c r="AA484" s="895"/>
      <c r="AB484" s="1336"/>
      <c r="AC484" s="1908"/>
      <c r="AD484" s="1252"/>
      <c r="AE484" s="1090"/>
      <c r="AF484" s="1331"/>
      <c r="AG484" s="1090">
        <f t="shared" si="479"/>
        <v>0</v>
      </c>
      <c r="AH484" s="1253">
        <f t="shared" si="480"/>
        <v>0</v>
      </c>
      <c r="AI484" s="1090">
        <f t="shared" si="481"/>
        <v>0</v>
      </c>
      <c r="AJ484" s="1162">
        <f t="shared" si="482"/>
        <v>0</v>
      </c>
      <c r="AL484" s="1105" t="s">
        <v>138</v>
      </c>
      <c r="AM484" s="1106">
        <f t="shared" si="462"/>
        <v>0</v>
      </c>
      <c r="AN484" s="1114">
        <f t="shared" si="463"/>
        <v>0</v>
      </c>
      <c r="AO484" s="1124" t="s">
        <v>412</v>
      </c>
      <c r="AP484" s="1326">
        <f t="shared" si="486"/>
        <v>0</v>
      </c>
      <c r="AQ484" s="1341">
        <f t="shared" si="486"/>
        <v>0</v>
      </c>
    </row>
    <row r="485" spans="1:46" ht="15" thickBot="1">
      <c r="A485" s="191" t="s">
        <v>9</v>
      </c>
      <c r="B485" s="247" t="s">
        <v>745</v>
      </c>
      <c r="C485" s="260">
        <v>30</v>
      </c>
      <c r="D485" s="2006"/>
      <c r="E485" s="101"/>
      <c r="F485" s="2007"/>
      <c r="G485" s="188" t="s">
        <v>82</v>
      </c>
      <c r="H485" s="261">
        <v>2.2000000000000002</v>
      </c>
      <c r="I485" s="2008">
        <v>2.2000000000000002</v>
      </c>
      <c r="J485" s="2009" t="s">
        <v>716</v>
      </c>
      <c r="K485" s="228">
        <v>1E-3</v>
      </c>
      <c r="L485" s="2000">
        <v>1E-3</v>
      </c>
      <c r="M485" s="93"/>
      <c r="N485" s="1105" t="s">
        <v>50</v>
      </c>
      <c r="O485" s="1066">
        <f>H457</f>
        <v>7</v>
      </c>
      <c r="P485" s="1273">
        <f>I457</f>
        <v>7</v>
      </c>
      <c r="Q485" s="1066">
        <f>K478+K470</f>
        <v>7.72</v>
      </c>
      <c r="R485" s="1253">
        <f>L470+L478</f>
        <v>7.72</v>
      </c>
      <c r="S485" s="1066">
        <f>K487</f>
        <v>1.6</v>
      </c>
      <c r="T485" s="1264">
        <f>L487</f>
        <v>1.6</v>
      </c>
      <c r="U485" s="1066">
        <f t="shared" si="475"/>
        <v>14.719999999999999</v>
      </c>
      <c r="V485" s="1253">
        <f t="shared" si="476"/>
        <v>14.719999999999999</v>
      </c>
      <c r="W485" s="1066">
        <f t="shared" si="477"/>
        <v>9.32</v>
      </c>
      <c r="X485" s="1162">
        <f t="shared" si="478"/>
        <v>9.32</v>
      </c>
      <c r="Z485" s="2307" t="s">
        <v>855</v>
      </c>
      <c r="AA485" s="2312">
        <f t="shared" ref="AA485:AF485" si="487">SUM(AA480:AA484)</f>
        <v>0</v>
      </c>
      <c r="AB485" s="2313">
        <f t="shared" si="487"/>
        <v>0</v>
      </c>
      <c r="AC485" s="2314">
        <f t="shared" si="487"/>
        <v>0</v>
      </c>
      <c r="AD485" s="2313">
        <f t="shared" si="487"/>
        <v>0</v>
      </c>
      <c r="AE485" s="2314">
        <f t="shared" si="487"/>
        <v>0</v>
      </c>
      <c r="AF485" s="2313">
        <f t="shared" si="487"/>
        <v>0</v>
      </c>
      <c r="AG485" s="2315">
        <f t="shared" si="479"/>
        <v>0</v>
      </c>
      <c r="AH485" s="2316">
        <f t="shared" si="480"/>
        <v>0</v>
      </c>
      <c r="AI485" s="2315">
        <f t="shared" si="481"/>
        <v>0</v>
      </c>
      <c r="AJ485" s="2317">
        <f t="shared" si="482"/>
        <v>0</v>
      </c>
      <c r="AL485" s="1105" t="s">
        <v>137</v>
      </c>
      <c r="AM485" s="1106">
        <f t="shared" si="462"/>
        <v>0</v>
      </c>
      <c r="AN485" s="1114">
        <f t="shared" si="463"/>
        <v>0</v>
      </c>
      <c r="AO485" s="2325" t="s">
        <v>96</v>
      </c>
      <c r="AP485" s="2346">
        <f t="shared" si="486"/>
        <v>0</v>
      </c>
      <c r="AQ485" s="2327">
        <f t="shared" si="486"/>
        <v>0</v>
      </c>
    </row>
    <row r="486" spans="1:46" ht="15" thickBot="1">
      <c r="A486" s="104"/>
      <c r="B486" s="1970"/>
      <c r="C486" s="93"/>
      <c r="D486" s="104"/>
      <c r="E486" s="107"/>
      <c r="F486" s="103"/>
      <c r="G486" s="188" t="s">
        <v>163</v>
      </c>
      <c r="H486" s="2010" t="s">
        <v>616</v>
      </c>
      <c r="I486" s="1967">
        <v>2</v>
      </c>
      <c r="J486" s="247" t="s">
        <v>83</v>
      </c>
      <c r="K486" s="2010">
        <v>0.16</v>
      </c>
      <c r="L486" s="229">
        <v>0.16</v>
      </c>
      <c r="M486" s="93"/>
      <c r="N486" s="1105" t="s">
        <v>140</v>
      </c>
      <c r="O486" s="1066"/>
      <c r="P486" s="1059"/>
      <c r="Q486" s="1066"/>
      <c r="R486" s="1162"/>
      <c r="S486" s="1066"/>
      <c r="T486" s="1267"/>
      <c r="U486" s="1066">
        <f t="shared" si="475"/>
        <v>0</v>
      </c>
      <c r="V486" s="1253">
        <f t="shared" si="476"/>
        <v>0</v>
      </c>
      <c r="W486" s="1066">
        <f t="shared" si="477"/>
        <v>0</v>
      </c>
      <c r="X486" s="1162">
        <f t="shared" si="478"/>
        <v>0</v>
      </c>
      <c r="Z486" s="2302" t="s">
        <v>856</v>
      </c>
      <c r="AA486" s="2303">
        <f t="shared" ref="AA486:AF486" si="488">AA485+AA479</f>
        <v>126.9</v>
      </c>
      <c r="AB486" s="2303">
        <f t="shared" si="488"/>
        <v>114.1</v>
      </c>
      <c r="AC486" s="2338">
        <f t="shared" si="488"/>
        <v>153.37</v>
      </c>
      <c r="AD486" s="2345">
        <f t="shared" si="488"/>
        <v>121.3</v>
      </c>
      <c r="AE486" s="2303">
        <f t="shared" si="488"/>
        <v>26.4</v>
      </c>
      <c r="AF486" s="2303">
        <f t="shared" si="488"/>
        <v>20.9</v>
      </c>
      <c r="AG486" s="2344">
        <f t="shared" si="479"/>
        <v>280.27</v>
      </c>
      <c r="AH486" s="2305">
        <f t="shared" si="480"/>
        <v>235.39999999999998</v>
      </c>
      <c r="AI486" s="2344">
        <f t="shared" si="481"/>
        <v>179.77</v>
      </c>
      <c r="AJ486" s="2356">
        <f t="shared" si="482"/>
        <v>142.19999999999999</v>
      </c>
      <c r="AL486" s="1105" t="s">
        <v>77</v>
      </c>
      <c r="AM486" s="1106">
        <f t="shared" si="462"/>
        <v>0</v>
      </c>
      <c r="AN486" s="1114">
        <f t="shared" si="463"/>
        <v>0</v>
      </c>
      <c r="AO486" s="2307" t="s">
        <v>855</v>
      </c>
      <c r="AP486" s="2361">
        <f t="shared" si="486"/>
        <v>0</v>
      </c>
      <c r="AQ486" s="1342">
        <f t="shared" si="486"/>
        <v>0</v>
      </c>
    </row>
    <row r="487" spans="1:46" ht="15" thickBot="1">
      <c r="A487" s="104"/>
      <c r="B487" s="1970"/>
      <c r="C487" s="93"/>
      <c r="D487" s="104"/>
      <c r="E487" s="107"/>
      <c r="F487" s="103"/>
      <c r="G487" s="2003" t="s">
        <v>717</v>
      </c>
      <c r="H487" s="2004">
        <v>3.3</v>
      </c>
      <c r="I487" s="2005">
        <v>3.3</v>
      </c>
      <c r="J487" s="247" t="s">
        <v>50</v>
      </c>
      <c r="K487" s="2004">
        <v>1.6</v>
      </c>
      <c r="L487" s="1880">
        <v>1.6</v>
      </c>
      <c r="M487" s="93"/>
      <c r="N487" s="1105" t="s">
        <v>422</v>
      </c>
      <c r="O487" s="1066">
        <f>H455</f>
        <v>1</v>
      </c>
      <c r="P487" s="1059">
        <f>I455</f>
        <v>1</v>
      </c>
      <c r="Q487" s="1066"/>
      <c r="R487" s="1162"/>
      <c r="S487" s="1066"/>
      <c r="T487" s="1267"/>
      <c r="U487" s="1066">
        <f t="shared" si="475"/>
        <v>1</v>
      </c>
      <c r="V487" s="1253">
        <f t="shared" si="476"/>
        <v>1</v>
      </c>
      <c r="W487" s="1066">
        <f t="shared" si="477"/>
        <v>0</v>
      </c>
      <c r="X487" s="1162">
        <f t="shared" si="478"/>
        <v>0</v>
      </c>
      <c r="Z487" s="1156" t="s">
        <v>393</v>
      </c>
      <c r="AA487" s="1157"/>
      <c r="AB487" s="1158"/>
      <c r="AC487" s="895"/>
      <c r="AD487" s="1159"/>
      <c r="AE487" s="895"/>
      <c r="AF487" s="1160"/>
      <c r="AG487" s="1090"/>
      <c r="AH487" s="1161"/>
      <c r="AI487" s="1090"/>
      <c r="AJ487" s="1162"/>
      <c r="AL487" s="1105" t="s">
        <v>54</v>
      </c>
      <c r="AM487" s="1106">
        <f t="shared" si="462"/>
        <v>3.8099999999999996</v>
      </c>
      <c r="AN487" s="1114">
        <f t="shared" si="463"/>
        <v>3.8099999999999996</v>
      </c>
      <c r="AO487" s="2363" t="s">
        <v>135</v>
      </c>
      <c r="AP487" s="2364">
        <f t="shared" si="486"/>
        <v>306.66999999999996</v>
      </c>
      <c r="AQ487" s="1342">
        <f t="shared" si="486"/>
        <v>256.29999999999995</v>
      </c>
    </row>
    <row r="488" spans="1:46" ht="15" thickBot="1">
      <c r="A488" s="2011" t="s">
        <v>379</v>
      </c>
      <c r="B488" s="2012"/>
      <c r="C488" s="2013">
        <f>C481+C485+110+20</f>
        <v>360</v>
      </c>
      <c r="D488" s="1972"/>
      <c r="E488" s="1975"/>
      <c r="F488" s="1974"/>
      <c r="G488" s="2016" t="s">
        <v>82</v>
      </c>
      <c r="H488" s="2014">
        <v>5</v>
      </c>
      <c r="I488" s="2015">
        <v>5</v>
      </c>
      <c r="J488" s="1975"/>
      <c r="K488" s="1975"/>
      <c r="L488" s="1974"/>
      <c r="M488" s="93"/>
      <c r="N488" s="1105" t="s">
        <v>138</v>
      </c>
      <c r="O488" s="1066"/>
      <c r="P488" s="1059"/>
      <c r="Q488" s="1066"/>
      <c r="R488" s="1162"/>
      <c r="S488" s="1066"/>
      <c r="T488" s="1267"/>
      <c r="U488" s="1066">
        <f t="shared" si="475"/>
        <v>0</v>
      </c>
      <c r="V488" s="1253">
        <f t="shared" si="476"/>
        <v>0</v>
      </c>
      <c r="W488" s="1066">
        <f t="shared" si="477"/>
        <v>0</v>
      </c>
      <c r="X488" s="1162">
        <f t="shared" si="478"/>
        <v>0</v>
      </c>
      <c r="Z488" s="1163" t="s">
        <v>394</v>
      </c>
      <c r="AA488" s="1164"/>
      <c r="AB488" s="1165"/>
      <c r="AC488" s="895">
        <f>E479</f>
        <v>120</v>
      </c>
      <c r="AD488" s="1166">
        <f>F479</f>
        <v>120</v>
      </c>
      <c r="AE488" s="1090"/>
      <c r="AF488" s="1167"/>
      <c r="AG488" s="1090">
        <f t="shared" ref="AG488:AJ490" si="489">AA488+AC488</f>
        <v>120</v>
      </c>
      <c r="AH488" s="1168">
        <f t="shared" si="489"/>
        <v>120</v>
      </c>
      <c r="AI488" s="1090">
        <f t="shared" si="489"/>
        <v>120</v>
      </c>
      <c r="AJ488" s="1169">
        <f t="shared" si="489"/>
        <v>120</v>
      </c>
      <c r="AL488" s="1105" t="s">
        <v>116</v>
      </c>
      <c r="AM488" s="1106">
        <f t="shared" si="462"/>
        <v>0</v>
      </c>
      <c r="AN488" s="1114">
        <f t="shared" si="463"/>
        <v>0</v>
      </c>
      <c r="AO488" s="2362" t="s">
        <v>393</v>
      </c>
      <c r="AP488" s="1127"/>
      <c r="AQ488" s="70"/>
    </row>
    <row r="489" spans="1:46">
      <c r="M489" s="93"/>
      <c r="N489" s="1105" t="s">
        <v>137</v>
      </c>
      <c r="O489" s="1066"/>
      <c r="P489" s="1059"/>
      <c r="Q489" s="1066"/>
      <c r="R489" s="1162"/>
      <c r="S489" s="1066"/>
      <c r="T489" s="1267"/>
      <c r="U489" s="1066">
        <f t="shared" si="475"/>
        <v>0</v>
      </c>
      <c r="V489" s="1253">
        <f t="shared" si="476"/>
        <v>0</v>
      </c>
      <c r="W489" s="1066">
        <f t="shared" si="477"/>
        <v>0</v>
      </c>
      <c r="X489" s="1162">
        <f t="shared" si="478"/>
        <v>0</v>
      </c>
      <c r="Z489" s="1170" t="s">
        <v>395</v>
      </c>
      <c r="AA489" s="1171"/>
      <c r="AB489" s="1172"/>
      <c r="AC489" s="895"/>
      <c r="AD489" s="1173"/>
      <c r="AE489" s="1174"/>
      <c r="AF489" s="1175"/>
      <c r="AG489" s="1090">
        <f t="shared" si="489"/>
        <v>0</v>
      </c>
      <c r="AH489" s="1168">
        <f t="shared" si="489"/>
        <v>0</v>
      </c>
      <c r="AI489" s="1090">
        <f t="shared" si="489"/>
        <v>0</v>
      </c>
      <c r="AJ489" s="1169">
        <f t="shared" si="489"/>
        <v>0</v>
      </c>
      <c r="AL489" s="1075" t="s">
        <v>166</v>
      </c>
      <c r="AM489" s="1106">
        <f t="shared" si="462"/>
        <v>1.1619999999999997</v>
      </c>
      <c r="AN489" s="1114">
        <f t="shared" si="463"/>
        <v>1.1619999999999997</v>
      </c>
      <c r="AO489" s="1129" t="s">
        <v>394</v>
      </c>
      <c r="AP489" s="1130">
        <f t="shared" ref="AP489:AP503" si="490">AA488+AC488+AE488</f>
        <v>120</v>
      </c>
      <c r="AQ489" s="1131">
        <f t="shared" ref="AQ489:AQ503" si="491">AB488+AD488+AF488</f>
        <v>120</v>
      </c>
    </row>
    <row r="490" spans="1:46">
      <c r="M490" s="93"/>
      <c r="N490" s="1105" t="s">
        <v>77</v>
      </c>
      <c r="O490" s="1066"/>
      <c r="P490" s="1059"/>
      <c r="Q490" s="1066"/>
      <c r="R490" s="1162"/>
      <c r="S490" s="1066"/>
      <c r="T490" s="1267"/>
      <c r="U490" s="1066">
        <f t="shared" si="475"/>
        <v>0</v>
      </c>
      <c r="V490" s="1253">
        <f t="shared" si="476"/>
        <v>0</v>
      </c>
      <c r="W490" s="1066">
        <f t="shared" si="477"/>
        <v>0</v>
      </c>
      <c r="X490" s="1162">
        <f t="shared" si="478"/>
        <v>0</v>
      </c>
      <c r="Z490" s="1176" t="s">
        <v>396</v>
      </c>
      <c r="AA490" s="1783"/>
      <c r="AB490" s="1172"/>
      <c r="AC490" s="895"/>
      <c r="AD490" s="1173"/>
      <c r="AE490" s="1090"/>
      <c r="AF490" s="1175"/>
      <c r="AG490" s="1090">
        <f t="shared" si="489"/>
        <v>0</v>
      </c>
      <c r="AH490" s="1168">
        <f t="shared" si="489"/>
        <v>0</v>
      </c>
      <c r="AI490" s="1090">
        <f t="shared" si="489"/>
        <v>0</v>
      </c>
      <c r="AJ490" s="1169">
        <f t="shared" si="489"/>
        <v>0</v>
      </c>
      <c r="AL490" s="1076" t="s">
        <v>162</v>
      </c>
      <c r="AM490" s="1106">
        <f t="shared" si="462"/>
        <v>1.0999999999999999E-2</v>
      </c>
      <c r="AN490" s="1114">
        <f t="shared" si="463"/>
        <v>1.0999999999999999E-2</v>
      </c>
      <c r="AO490" s="1132" t="s">
        <v>395</v>
      </c>
      <c r="AP490" s="1106">
        <f t="shared" si="490"/>
        <v>0</v>
      </c>
      <c r="AQ490" s="1131">
        <f t="shared" si="491"/>
        <v>0</v>
      </c>
    </row>
    <row r="491" spans="1:46" ht="15" thickBot="1">
      <c r="M491" s="93"/>
      <c r="N491" s="453" t="s">
        <v>423</v>
      </c>
      <c r="O491" s="1066">
        <f>E458+K453</f>
        <v>2.0999999999999996</v>
      </c>
      <c r="P491" s="1059">
        <f>F458+L453</f>
        <v>2.0999999999999996</v>
      </c>
      <c r="Q491" s="1069">
        <f>E471+H470+K474+H479</f>
        <v>1.55</v>
      </c>
      <c r="R491" s="1162">
        <f>F471+L474+I479+I470</f>
        <v>1.55</v>
      </c>
      <c r="S491" s="1069">
        <f>K486</f>
        <v>0.16</v>
      </c>
      <c r="T491" s="1267">
        <f>L486</f>
        <v>0.16</v>
      </c>
      <c r="U491" s="1066">
        <f t="shared" si="475"/>
        <v>3.6499999999999995</v>
      </c>
      <c r="V491" s="1253">
        <f t="shared" si="476"/>
        <v>3.6499999999999995</v>
      </c>
      <c r="W491" s="1066">
        <f t="shared" si="477"/>
        <v>1.71</v>
      </c>
      <c r="X491" s="1162">
        <f t="shared" si="478"/>
        <v>1.71</v>
      </c>
      <c r="Z491" s="1177" t="s">
        <v>397</v>
      </c>
      <c r="AA491" s="1178">
        <f>H459</f>
        <v>7.5</v>
      </c>
      <c r="AB491" s="1179">
        <f>I459</f>
        <v>7</v>
      </c>
      <c r="AC491" s="1088"/>
      <c r="AD491" s="1180"/>
      <c r="AE491" s="1091"/>
      <c r="AF491" s="1181"/>
      <c r="AG491" s="1091">
        <f>AA491+AC491</f>
        <v>7.5</v>
      </c>
      <c r="AH491" s="1182"/>
      <c r="AI491" s="1091">
        <f t="shared" ref="AI491:AI503" si="492">AC491+AE491</f>
        <v>0</v>
      </c>
      <c r="AJ491" s="1183"/>
      <c r="AL491" s="1077" t="s">
        <v>387</v>
      </c>
      <c r="AM491" s="1106">
        <f t="shared" si="462"/>
        <v>1</v>
      </c>
      <c r="AN491" s="1114">
        <f t="shared" si="463"/>
        <v>1</v>
      </c>
      <c r="AO491" s="1133" t="s">
        <v>396</v>
      </c>
      <c r="AP491" s="1106">
        <f t="shared" si="490"/>
        <v>0</v>
      </c>
      <c r="AQ491" s="1131">
        <f t="shared" si="491"/>
        <v>0</v>
      </c>
    </row>
    <row r="492" spans="1:46" ht="15" thickBot="1">
      <c r="M492" s="93"/>
      <c r="N492" s="1105" t="s">
        <v>424</v>
      </c>
      <c r="O492" s="1066"/>
      <c r="P492" s="1059"/>
      <c r="Q492" s="1066"/>
      <c r="R492" s="1162"/>
      <c r="S492" s="1066"/>
      <c r="T492" s="1267"/>
      <c r="U492" s="1066">
        <f t="shared" si="475"/>
        <v>0</v>
      </c>
      <c r="V492" s="1253">
        <f t="shared" si="476"/>
        <v>0</v>
      </c>
      <c r="W492" s="1066">
        <f t="shared" si="477"/>
        <v>0</v>
      </c>
      <c r="X492" s="1162">
        <f t="shared" si="478"/>
        <v>0</v>
      </c>
      <c r="Z492" s="1184" t="s">
        <v>398</v>
      </c>
      <c r="AA492" s="1185">
        <f>SUM(AA488:AA491)</f>
        <v>7.5</v>
      </c>
      <c r="AB492" s="1186">
        <f>AB488+AB489+AB490+AB491</f>
        <v>7</v>
      </c>
      <c r="AC492" s="1187">
        <f>AC488+AC489+AC490+AC491</f>
        <v>120</v>
      </c>
      <c r="AD492" s="1188">
        <f>AD488+AD489+AD490+AD491</f>
        <v>120</v>
      </c>
      <c r="AE492" s="1189">
        <f>SUM(AE488:AE491)</f>
        <v>0</v>
      </c>
      <c r="AF492" s="1190">
        <f>SUM(AF488:AF491)</f>
        <v>0</v>
      </c>
      <c r="AG492" s="1189">
        <f>AA492+AC492</f>
        <v>127.5</v>
      </c>
      <c r="AH492" s="1191">
        <f>AB492+AD492</f>
        <v>127</v>
      </c>
      <c r="AI492" s="1189">
        <f t="shared" si="492"/>
        <v>120</v>
      </c>
      <c r="AJ492" s="1192">
        <f>AD492+AF492</f>
        <v>120</v>
      </c>
      <c r="AL492" s="1078" t="s">
        <v>136</v>
      </c>
      <c r="AM492" s="1115">
        <f t="shared" si="462"/>
        <v>0.15</v>
      </c>
      <c r="AN492" s="1116">
        <f t="shared" si="463"/>
        <v>0.15</v>
      </c>
      <c r="AO492" s="1134" t="s">
        <v>397</v>
      </c>
      <c r="AP492" s="1115">
        <f t="shared" si="490"/>
        <v>7.5</v>
      </c>
      <c r="AQ492" s="1135">
        <f t="shared" si="491"/>
        <v>7</v>
      </c>
    </row>
    <row r="493" spans="1:46" ht="15" thickBot="1">
      <c r="M493" s="93"/>
      <c r="N493" s="1075" t="s">
        <v>166</v>
      </c>
      <c r="O493" s="1680">
        <f t="shared" ref="O493:T493" si="493">O494+O495+O496+O497</f>
        <v>1E-3</v>
      </c>
      <c r="P493" s="1279">
        <f t="shared" si="493"/>
        <v>1E-3</v>
      </c>
      <c r="Q493" s="1070">
        <f t="shared" si="493"/>
        <v>1.1599999999999999</v>
      </c>
      <c r="R493" s="1278">
        <f t="shared" si="493"/>
        <v>1.1599999999999999</v>
      </c>
      <c r="S493" s="1080">
        <f t="shared" si="493"/>
        <v>1E-3</v>
      </c>
      <c r="T493" s="1279">
        <f t="shared" si="493"/>
        <v>1E-3</v>
      </c>
      <c r="U493" s="1066">
        <f t="shared" si="475"/>
        <v>1.1609999999999998</v>
      </c>
      <c r="V493" s="1253">
        <f t="shared" si="476"/>
        <v>1.1609999999999998</v>
      </c>
      <c r="W493" s="1066">
        <f t="shared" si="477"/>
        <v>1.1609999999999998</v>
      </c>
      <c r="X493" s="1162">
        <f t="shared" si="478"/>
        <v>1.1609999999999998</v>
      </c>
      <c r="Z493" s="1316" t="s">
        <v>407</v>
      </c>
      <c r="AA493" s="1207"/>
      <c r="AB493" s="1305"/>
      <c r="AC493" s="1209">
        <f>K477</f>
        <v>26.8</v>
      </c>
      <c r="AD493" s="1308">
        <f>L477</f>
        <v>25</v>
      </c>
      <c r="AE493" s="1207"/>
      <c r="AF493" s="1305"/>
      <c r="AG493" s="1089"/>
      <c r="AH493" s="1311"/>
      <c r="AI493" s="1089">
        <f t="shared" si="492"/>
        <v>26.8</v>
      </c>
      <c r="AJ493" s="1314"/>
      <c r="AL493" s="460" t="s">
        <v>98</v>
      </c>
      <c r="AM493" s="1117">
        <f>O498+Q498+S498</f>
        <v>8.18</v>
      </c>
      <c r="AN493" s="1118">
        <f>P498+R498+T498</f>
        <v>8.18</v>
      </c>
      <c r="AO493" s="1136" t="s">
        <v>398</v>
      </c>
      <c r="AP493" s="1137">
        <f t="shared" si="490"/>
        <v>127.5</v>
      </c>
      <c r="AQ493" s="1138">
        <f t="shared" si="491"/>
        <v>127</v>
      </c>
    </row>
    <row r="494" spans="1:46">
      <c r="M494" s="1298"/>
      <c r="N494" s="1076" t="s">
        <v>162</v>
      </c>
      <c r="O494" s="1071">
        <f>E457</f>
        <v>1E-3</v>
      </c>
      <c r="P494" s="1280">
        <f>F457</f>
        <v>1E-3</v>
      </c>
      <c r="Q494" s="1071">
        <f>E472</f>
        <v>0.01</v>
      </c>
      <c r="R494" s="1281">
        <f>F472</f>
        <v>0.01</v>
      </c>
      <c r="S494" s="1081"/>
      <c r="T494" s="1280"/>
      <c r="U494" s="1085">
        <f>O494+Q494</f>
        <v>1.0999999999999999E-2</v>
      </c>
      <c r="V494" s="1281">
        <f t="shared" si="476"/>
        <v>1.0999999999999999E-2</v>
      </c>
      <c r="W494" s="1067">
        <f t="shared" si="477"/>
        <v>0.01</v>
      </c>
      <c r="X494" s="1281">
        <f t="shared" si="478"/>
        <v>0.01</v>
      </c>
      <c r="Z494" s="1301" t="s">
        <v>408</v>
      </c>
      <c r="AA494" s="1213"/>
      <c r="AB494" s="1306"/>
      <c r="AC494" s="1215"/>
      <c r="AD494" s="1309"/>
      <c r="AE494" s="1213"/>
      <c r="AF494" s="1306"/>
      <c r="AG494" s="1090">
        <f t="shared" ref="AG494:AH496" si="494">AA494+AC494</f>
        <v>0</v>
      </c>
      <c r="AH494" s="1312">
        <f t="shared" si="494"/>
        <v>0</v>
      </c>
      <c r="AI494" s="1090">
        <f t="shared" si="492"/>
        <v>0</v>
      </c>
      <c r="AJ494" s="1265">
        <f t="shared" ref="AJ494:AJ499" si="495">AD494+AF494</f>
        <v>0</v>
      </c>
      <c r="AO494" s="1316" t="s">
        <v>407</v>
      </c>
      <c r="AP494" s="1127">
        <f t="shared" si="490"/>
        <v>26.8</v>
      </c>
      <c r="AQ494" s="1140">
        <f t="shared" si="491"/>
        <v>25</v>
      </c>
      <c r="AS494" s="9"/>
      <c r="AT494" s="9"/>
    </row>
    <row r="495" spans="1:46" ht="15" thickBot="1">
      <c r="M495" s="107"/>
      <c r="N495" s="1077" t="s">
        <v>387</v>
      </c>
      <c r="O495" s="1072"/>
      <c r="P495" s="1282"/>
      <c r="Q495" s="1072">
        <f>F474</f>
        <v>1</v>
      </c>
      <c r="R495" s="1283">
        <f>F474</f>
        <v>1</v>
      </c>
      <c r="S495" s="1082"/>
      <c r="T495" s="1282"/>
      <c r="U495" s="1085">
        <f>O495+Q495</f>
        <v>1</v>
      </c>
      <c r="V495" s="1281">
        <f t="shared" si="476"/>
        <v>1</v>
      </c>
      <c r="W495" s="1067">
        <f t="shared" si="477"/>
        <v>1</v>
      </c>
      <c r="X495" s="1281">
        <f t="shared" si="478"/>
        <v>1</v>
      </c>
      <c r="Z495" s="1302" t="s">
        <v>475</v>
      </c>
      <c r="AA495" s="1219"/>
      <c r="AB495" s="1307"/>
      <c r="AC495" s="1221"/>
      <c r="AD495" s="1310"/>
      <c r="AE495" s="1219"/>
      <c r="AF495" s="1307"/>
      <c r="AG495" s="1091">
        <f t="shared" si="494"/>
        <v>0</v>
      </c>
      <c r="AH495" s="1313">
        <f t="shared" si="494"/>
        <v>0</v>
      </c>
      <c r="AI495" s="1091">
        <f t="shared" si="492"/>
        <v>0</v>
      </c>
      <c r="AJ495" s="1315">
        <f t="shared" si="495"/>
        <v>0</v>
      </c>
      <c r="AO495" s="1301" t="s">
        <v>408</v>
      </c>
      <c r="AP495" s="1106">
        <f t="shared" si="490"/>
        <v>0</v>
      </c>
      <c r="AQ495" s="1131">
        <f t="shared" si="491"/>
        <v>0</v>
      </c>
      <c r="AS495" s="9"/>
      <c r="AT495" s="9"/>
    </row>
    <row r="496" spans="1:46" ht="15" thickBot="1">
      <c r="M496" s="107"/>
      <c r="N496" s="1078" t="s">
        <v>136</v>
      </c>
      <c r="O496" s="1073"/>
      <c r="P496" s="1284"/>
      <c r="Q496" s="1073">
        <f>K471</f>
        <v>0.15</v>
      </c>
      <c r="R496" s="1285">
        <f>L471</f>
        <v>0.15</v>
      </c>
      <c r="S496" s="1083"/>
      <c r="T496" s="1284"/>
      <c r="U496" s="1085">
        <f>O496+Q496</f>
        <v>0.15</v>
      </c>
      <c r="V496" s="1281">
        <f t="shared" si="476"/>
        <v>0.15</v>
      </c>
      <c r="W496" s="1067">
        <f t="shared" si="477"/>
        <v>0.15</v>
      </c>
      <c r="X496" s="1281">
        <f t="shared" si="478"/>
        <v>0.15</v>
      </c>
      <c r="Z496" s="1303" t="s">
        <v>410</v>
      </c>
      <c r="AA496" s="1323">
        <f t="shared" ref="AA496:AF496" si="496">AA493+AA494+AA495</f>
        <v>0</v>
      </c>
      <c r="AB496" s="1248">
        <f t="shared" si="496"/>
        <v>0</v>
      </c>
      <c r="AC496" s="1304">
        <f t="shared" si="496"/>
        <v>26.8</v>
      </c>
      <c r="AD496" s="1246">
        <f t="shared" si="496"/>
        <v>25</v>
      </c>
      <c r="AE496" s="1323">
        <f t="shared" si="496"/>
        <v>0</v>
      </c>
      <c r="AF496" s="1248">
        <f t="shared" si="496"/>
        <v>0</v>
      </c>
      <c r="AG496" s="1154">
        <f t="shared" si="494"/>
        <v>26.8</v>
      </c>
      <c r="AH496" s="1247">
        <f t="shared" si="494"/>
        <v>25</v>
      </c>
      <c r="AI496" s="1154">
        <f t="shared" si="492"/>
        <v>26.8</v>
      </c>
      <c r="AJ496" s="1248">
        <f t="shared" si="495"/>
        <v>25</v>
      </c>
      <c r="AO496" s="1302" t="s">
        <v>409</v>
      </c>
      <c r="AP496" s="1115">
        <f t="shared" si="490"/>
        <v>0</v>
      </c>
      <c r="AQ496" s="1135">
        <f t="shared" si="491"/>
        <v>0</v>
      </c>
      <c r="AS496" s="9"/>
      <c r="AT496" s="9"/>
    </row>
    <row r="497" spans="1:46" ht="15" thickBot="1">
      <c r="B497" s="176" t="s">
        <v>235</v>
      </c>
      <c r="F497" s="2"/>
      <c r="G497" s="2"/>
      <c r="H497" s="2"/>
      <c r="K497" s="2"/>
      <c r="M497" s="107"/>
      <c r="N497" s="1078" t="s">
        <v>439</v>
      </c>
      <c r="O497" s="1073"/>
      <c r="P497" s="1284"/>
      <c r="Q497" s="1073"/>
      <c r="R497" s="1285"/>
      <c r="S497" s="1083">
        <f>K485</f>
        <v>1E-3</v>
      </c>
      <c r="T497" s="1284">
        <f>L485</f>
        <v>1E-3</v>
      </c>
      <c r="U497" s="1085">
        <f>O497+Q497</f>
        <v>0</v>
      </c>
      <c r="V497" s="1281">
        <f t="shared" si="476"/>
        <v>0</v>
      </c>
      <c r="W497" s="1067">
        <f>Q497+S497</f>
        <v>1E-3</v>
      </c>
      <c r="X497" s="1281">
        <f t="shared" si="478"/>
        <v>1E-3</v>
      </c>
      <c r="Z497" s="1139" t="s">
        <v>402</v>
      </c>
      <c r="AA497" s="1193"/>
      <c r="AB497" s="1194"/>
      <c r="AC497" s="1089">
        <f>H463</f>
        <v>55.95</v>
      </c>
      <c r="AD497" s="1195">
        <f>I463</f>
        <v>47.56</v>
      </c>
      <c r="AE497" s="1193"/>
      <c r="AF497" s="1194"/>
      <c r="AG497" s="1089"/>
      <c r="AH497" s="1196">
        <f>AB497+AD497</f>
        <v>47.56</v>
      </c>
      <c r="AI497" s="1089">
        <f t="shared" si="492"/>
        <v>55.95</v>
      </c>
      <c r="AJ497" s="1197">
        <f t="shared" si="495"/>
        <v>47.56</v>
      </c>
      <c r="AO497" s="1303" t="s">
        <v>410</v>
      </c>
      <c r="AP497" s="1154">
        <f t="shared" si="490"/>
        <v>26.8</v>
      </c>
      <c r="AQ497" s="1155">
        <f t="shared" si="491"/>
        <v>25</v>
      </c>
      <c r="AR497" s="640"/>
      <c r="AS497" s="9"/>
      <c r="AT497" s="9"/>
    </row>
    <row r="498" spans="1:46" ht="16.2" thickBot="1">
      <c r="C498" s="1520" t="s">
        <v>550</v>
      </c>
      <c r="K498" s="1792" t="s">
        <v>118</v>
      </c>
      <c r="M498" s="107"/>
      <c r="N498" s="460" t="s">
        <v>98</v>
      </c>
      <c r="O498" s="1074"/>
      <c r="P498" s="1286"/>
      <c r="Q498" s="1913">
        <f>H466</f>
        <v>4.88</v>
      </c>
      <c r="R498" s="1287">
        <f>I466</f>
        <v>4.88</v>
      </c>
      <c r="S498" s="1084">
        <f>H487</f>
        <v>3.3</v>
      </c>
      <c r="T498" s="1288">
        <f>I487</f>
        <v>3.3</v>
      </c>
      <c r="U498" s="1086">
        <f>O498+Q498</f>
        <v>4.88</v>
      </c>
      <c r="V498" s="1289">
        <f t="shared" si="476"/>
        <v>4.88</v>
      </c>
      <c r="W498" s="1086">
        <f>Q498+S498</f>
        <v>8.18</v>
      </c>
      <c r="X498" s="1289">
        <f t="shared" si="478"/>
        <v>8.18</v>
      </c>
      <c r="Z498" s="1141" t="s">
        <v>403</v>
      </c>
      <c r="AA498" s="1178"/>
      <c r="AB498" s="1198"/>
      <c r="AC498" s="1091">
        <f>H464</f>
        <v>31.34</v>
      </c>
      <c r="AD498" s="1199">
        <f>I464</f>
        <v>27.1</v>
      </c>
      <c r="AE498" s="1178"/>
      <c r="AF498" s="1198"/>
      <c r="AG498" s="1091">
        <f>AA498+AC498</f>
        <v>31.34</v>
      </c>
      <c r="AH498" s="1200">
        <f>AB498+AD498</f>
        <v>27.1</v>
      </c>
      <c r="AI498" s="1091">
        <f t="shared" si="492"/>
        <v>31.34</v>
      </c>
      <c r="AJ498" s="1201">
        <f t="shared" si="495"/>
        <v>27.1</v>
      </c>
      <c r="AO498" s="1139" t="s">
        <v>261</v>
      </c>
      <c r="AP498" s="1127">
        <f t="shared" si="490"/>
        <v>55.95</v>
      </c>
      <c r="AQ498" s="1140">
        <f t="shared" si="491"/>
        <v>47.56</v>
      </c>
      <c r="AR498" s="640"/>
      <c r="AS498" s="9"/>
      <c r="AT498" s="9"/>
    </row>
    <row r="499" spans="1:46" ht="15" thickBot="1">
      <c r="A499" s="2" t="s">
        <v>910</v>
      </c>
      <c r="B499" s="2"/>
      <c r="C499" s="79"/>
      <c r="E499" s="133" t="s">
        <v>142</v>
      </c>
      <c r="H499" s="80"/>
      <c r="I499" t="s">
        <v>549</v>
      </c>
      <c r="J499" s="561"/>
      <c r="M499" s="107"/>
      <c r="Z499" s="1142" t="s">
        <v>399</v>
      </c>
      <c r="AA499" s="1202">
        <f t="shared" ref="AA499:AF499" si="497">SUM(AA497:AA498)</f>
        <v>0</v>
      </c>
      <c r="AB499" s="1203">
        <f t="shared" si="497"/>
        <v>0</v>
      </c>
      <c r="AC499" s="1204">
        <f t="shared" si="497"/>
        <v>87.29</v>
      </c>
      <c r="AD499" s="1144">
        <f t="shared" si="497"/>
        <v>74.66</v>
      </c>
      <c r="AE499" s="1202">
        <f t="shared" si="497"/>
        <v>0</v>
      </c>
      <c r="AF499" s="1203">
        <f t="shared" si="497"/>
        <v>0</v>
      </c>
      <c r="AG499" s="1143">
        <f>AA499+AC499</f>
        <v>87.29</v>
      </c>
      <c r="AH499" s="1205">
        <f>AB499+AD499</f>
        <v>74.66</v>
      </c>
      <c r="AI499" s="1143">
        <f t="shared" si="492"/>
        <v>87.29</v>
      </c>
      <c r="AJ499" s="1206">
        <f t="shared" si="495"/>
        <v>74.66</v>
      </c>
      <c r="AO499" s="1141" t="s">
        <v>151</v>
      </c>
      <c r="AP499" s="1115">
        <f t="shared" si="490"/>
        <v>31.34</v>
      </c>
      <c r="AQ499" s="1135">
        <f t="shared" si="491"/>
        <v>27.1</v>
      </c>
      <c r="AR499" s="640"/>
      <c r="AS499" s="9"/>
      <c r="AT499" s="9"/>
    </row>
    <row r="500" spans="1:46" ht="15" thickBot="1">
      <c r="M500" s="107"/>
      <c r="Z500" s="1145" t="s">
        <v>259</v>
      </c>
      <c r="AA500" s="1207"/>
      <c r="AB500" s="1208"/>
      <c r="AC500" s="1209"/>
      <c r="AD500" s="1210"/>
      <c r="AE500" s="1207"/>
      <c r="AF500" s="1208"/>
      <c r="AG500" s="1089"/>
      <c r="AH500" s="1211"/>
      <c r="AI500" s="1089">
        <f t="shared" si="492"/>
        <v>0</v>
      </c>
      <c r="AJ500" s="1212"/>
      <c r="AO500" s="1142" t="s">
        <v>399</v>
      </c>
      <c r="AP500" s="1143">
        <f t="shared" si="490"/>
        <v>87.29</v>
      </c>
      <c r="AQ500" s="1144">
        <f t="shared" si="491"/>
        <v>74.66</v>
      </c>
      <c r="AR500" s="107"/>
      <c r="AS500" s="9"/>
      <c r="AT500" s="9"/>
    </row>
    <row r="501" spans="1:46" ht="15" thickBot="1">
      <c r="M501" s="107"/>
      <c r="R501" s="1052"/>
      <c r="T501" s="1052"/>
      <c r="V501" s="1056"/>
      <c r="X501" s="1056"/>
      <c r="Z501" s="1146" t="s">
        <v>103</v>
      </c>
      <c r="AA501" s="1213"/>
      <c r="AB501" s="1214"/>
      <c r="AC501" s="1215"/>
      <c r="AD501" s="1216"/>
      <c r="AE501" s="1213"/>
      <c r="AF501" s="1214"/>
      <c r="AG501" s="1090">
        <f t="shared" ref="AG501:AH503" si="498">AA501+AC501</f>
        <v>0</v>
      </c>
      <c r="AH501" s="1217">
        <f t="shared" si="498"/>
        <v>0</v>
      </c>
      <c r="AI501" s="1090">
        <f t="shared" si="492"/>
        <v>0</v>
      </c>
      <c r="AJ501" s="1218">
        <f>AD501+AF501</f>
        <v>0</v>
      </c>
      <c r="AO501" s="2357" t="s">
        <v>259</v>
      </c>
      <c r="AP501" s="1103">
        <f t="shared" si="490"/>
        <v>0</v>
      </c>
      <c r="AQ501" s="2358">
        <f t="shared" si="491"/>
        <v>0</v>
      </c>
      <c r="AR501" s="107"/>
      <c r="AS501" s="9"/>
      <c r="AT501" s="9"/>
    </row>
    <row r="502" spans="1:46" ht="15" thickBot="1">
      <c r="A502" s="27" t="s">
        <v>2</v>
      </c>
      <c r="B502" s="81" t="s">
        <v>3</v>
      </c>
      <c r="C502" s="82" t="s">
        <v>4</v>
      </c>
      <c r="D502" s="84" t="s">
        <v>61</v>
      </c>
      <c r="E502" s="67"/>
      <c r="F502" s="67"/>
      <c r="G502" s="67"/>
      <c r="H502" s="67"/>
      <c r="I502" s="67"/>
      <c r="J502" s="67"/>
      <c r="K502" s="67"/>
      <c r="L502" s="53"/>
      <c r="M502" s="107"/>
      <c r="R502" s="1052"/>
      <c r="T502" s="1052"/>
      <c r="V502" s="1056"/>
      <c r="X502" s="1056"/>
      <c r="Z502" s="1147" t="s">
        <v>260</v>
      </c>
      <c r="AA502" s="1219"/>
      <c r="AB502" s="1220"/>
      <c r="AC502" s="1221"/>
      <c r="AD502" s="1222"/>
      <c r="AE502" s="1219"/>
      <c r="AF502" s="1220"/>
      <c r="AG502" s="1091">
        <f t="shared" si="498"/>
        <v>0</v>
      </c>
      <c r="AH502" s="1223">
        <f t="shared" si="498"/>
        <v>0</v>
      </c>
      <c r="AI502" s="1091">
        <f t="shared" si="492"/>
        <v>0</v>
      </c>
      <c r="AJ502" s="1224">
        <f>AD502+AF502</f>
        <v>0</v>
      </c>
      <c r="AM502" s="1119"/>
      <c r="AN502" s="298"/>
      <c r="AO502" s="1146" t="s">
        <v>103</v>
      </c>
      <c r="AP502" s="1106">
        <f t="shared" si="490"/>
        <v>0</v>
      </c>
      <c r="AQ502" s="1131">
        <f t="shared" si="491"/>
        <v>0</v>
      </c>
      <c r="AR502" s="107"/>
      <c r="AS502" s="9"/>
      <c r="AT502" s="9"/>
    </row>
    <row r="503" spans="1:46" ht="15" thickBot="1">
      <c r="A503" s="262" t="s">
        <v>5</v>
      </c>
      <c r="B503" s="9"/>
      <c r="C503" s="263" t="s">
        <v>62</v>
      </c>
      <c r="D503" s="60"/>
      <c r="E503" s="9"/>
      <c r="F503" s="9"/>
      <c r="G503" s="9"/>
      <c r="H503" s="9"/>
      <c r="I503" s="9"/>
      <c r="J503" s="9"/>
      <c r="K503" s="9"/>
      <c r="L503" s="70"/>
      <c r="M503" s="107"/>
      <c r="R503" s="1051"/>
      <c r="T503" s="1051"/>
      <c r="V503" s="286"/>
      <c r="X503" s="286"/>
      <c r="Z503" s="1317" t="s">
        <v>400</v>
      </c>
      <c r="AA503" s="1318">
        <f t="shared" ref="AA503:AF503" si="499">AA500+AA501+AA502</f>
        <v>0</v>
      </c>
      <c r="AB503" s="1190">
        <f t="shared" si="499"/>
        <v>0</v>
      </c>
      <c r="AC503" s="1318">
        <f t="shared" si="499"/>
        <v>0</v>
      </c>
      <c r="AD503" s="1190">
        <f t="shared" si="499"/>
        <v>0</v>
      </c>
      <c r="AE503" s="1318">
        <f t="shared" si="499"/>
        <v>0</v>
      </c>
      <c r="AF503" s="1190">
        <f t="shared" si="499"/>
        <v>0</v>
      </c>
      <c r="AG503" s="1189">
        <f t="shared" si="498"/>
        <v>0</v>
      </c>
      <c r="AH503" s="1191">
        <f t="shared" si="498"/>
        <v>0</v>
      </c>
      <c r="AI503" s="1189">
        <f t="shared" si="492"/>
        <v>0</v>
      </c>
      <c r="AJ503" s="1192">
        <f>AD503+AF503</f>
        <v>0</v>
      </c>
      <c r="AM503" s="1119"/>
      <c r="AN503" s="1256"/>
      <c r="AO503" s="2359" t="s">
        <v>260</v>
      </c>
      <c r="AP503" s="1117">
        <f t="shared" si="490"/>
        <v>0</v>
      </c>
      <c r="AQ503" s="2360">
        <f t="shared" si="491"/>
        <v>0</v>
      </c>
      <c r="AR503" s="107"/>
      <c r="AS503" s="9"/>
      <c r="AT503" s="9"/>
    </row>
    <row r="504" spans="1:46" ht="16.2" thickBot="1">
      <c r="A504" s="638" t="s">
        <v>277</v>
      </c>
      <c r="B504" s="67"/>
      <c r="C504" s="1527"/>
      <c r="D504" s="38"/>
      <c r="E504" s="1552" t="s">
        <v>962</v>
      </c>
      <c r="F504" s="1097"/>
      <c r="G504" s="39"/>
      <c r="H504" s="39"/>
      <c r="I504" s="49"/>
      <c r="J504" s="1435" t="s">
        <v>352</v>
      </c>
      <c r="K504" s="1409"/>
      <c r="L504" s="49"/>
      <c r="M504" s="136"/>
      <c r="Z504" t="s">
        <v>380</v>
      </c>
      <c r="AO504" s="138"/>
      <c r="AP504" s="107"/>
      <c r="AQ504" s="9"/>
    </row>
    <row r="505" spans="1:46" ht="15" thickBot="1">
      <c r="A505" s="84"/>
      <c r="B505" s="169" t="s">
        <v>156</v>
      </c>
      <c r="C505" s="53"/>
      <c r="D505" s="1753" t="s">
        <v>100</v>
      </c>
      <c r="E505" s="1751" t="s">
        <v>101</v>
      </c>
      <c r="F505" s="1752" t="s">
        <v>102</v>
      </c>
      <c r="G505" s="2782" t="s">
        <v>100</v>
      </c>
      <c r="H505" s="1751" t="s">
        <v>101</v>
      </c>
      <c r="I505" s="1752" t="s">
        <v>102</v>
      </c>
      <c r="J505" s="1366" t="s">
        <v>100</v>
      </c>
      <c r="K505" s="1384" t="s">
        <v>101</v>
      </c>
      <c r="L505" s="1385" t="s">
        <v>102</v>
      </c>
      <c r="M505" s="93"/>
      <c r="Z505" s="100" t="s">
        <v>435</v>
      </c>
      <c r="AA505" s="2" t="s">
        <v>910</v>
      </c>
      <c r="AF505" s="133" t="s">
        <v>142</v>
      </c>
      <c r="AH505" s="309" t="s">
        <v>381</v>
      </c>
      <c r="AI505" s="63"/>
      <c r="AL505" s="9"/>
      <c r="AO505" s="9"/>
      <c r="AP505" s="9"/>
      <c r="AQ505" s="9"/>
      <c r="AS505" s="46"/>
      <c r="AT505" s="619"/>
    </row>
    <row r="506" spans="1:46" ht="15" thickBot="1">
      <c r="A506" s="1459" t="s">
        <v>362</v>
      </c>
      <c r="B506" s="261" t="s">
        <v>352</v>
      </c>
      <c r="C506" s="1489">
        <v>60</v>
      </c>
      <c r="D506" s="987" t="s">
        <v>232</v>
      </c>
      <c r="E506" s="988">
        <v>186.73</v>
      </c>
      <c r="F506" s="1518">
        <v>132.5</v>
      </c>
      <c r="G506" s="1364" t="s">
        <v>473</v>
      </c>
      <c r="H506" s="988">
        <v>8.3800000000000008</v>
      </c>
      <c r="I506" s="1448">
        <v>8.3800000000000008</v>
      </c>
      <c r="J506" s="1750" t="s">
        <v>74</v>
      </c>
      <c r="K506" s="1415">
        <v>56.174999999999997</v>
      </c>
      <c r="L506" s="1416">
        <v>45</v>
      </c>
      <c r="M506" s="107"/>
      <c r="N506" t="s">
        <v>380</v>
      </c>
      <c r="AL506" s="87" t="s">
        <v>390</v>
      </c>
      <c r="AO506" s="1045" t="s">
        <v>307</v>
      </c>
      <c r="AP506" s="1120" t="s">
        <v>391</v>
      </c>
      <c r="AQ506" s="1121"/>
      <c r="AR506" s="9"/>
      <c r="AS506" s="343"/>
      <c r="AT506" s="343"/>
    </row>
    <row r="507" spans="1:46" ht="15" thickBot="1">
      <c r="A507" s="238" t="s">
        <v>897</v>
      </c>
      <c r="B507" s="2517" t="s">
        <v>472</v>
      </c>
      <c r="C507" s="13">
        <v>235</v>
      </c>
      <c r="D507" s="1421" t="s">
        <v>89</v>
      </c>
      <c r="E507" s="241">
        <v>3.6</v>
      </c>
      <c r="F507" s="1369">
        <v>3.6</v>
      </c>
      <c r="G507" s="2764" t="s">
        <v>1026</v>
      </c>
      <c r="H507" s="1345"/>
      <c r="I507" s="1506"/>
      <c r="J507" s="994" t="s">
        <v>96</v>
      </c>
      <c r="K507" s="1419">
        <v>16.8</v>
      </c>
      <c r="L507" s="1372">
        <v>16.8</v>
      </c>
      <c r="M507" s="107"/>
      <c r="N507" s="100" t="s">
        <v>435</v>
      </c>
      <c r="O507" s="2" t="s">
        <v>910</v>
      </c>
      <c r="T507" s="133" t="s">
        <v>142</v>
      </c>
      <c r="V507" s="309" t="s">
        <v>381</v>
      </c>
      <c r="W507" s="63"/>
      <c r="X507" s="1258"/>
      <c r="Z507" s="1045" t="s">
        <v>307</v>
      </c>
      <c r="AA507" s="1046" t="s">
        <v>382</v>
      </c>
      <c r="AB507" s="1047"/>
      <c r="AC507" s="1046" t="s">
        <v>383</v>
      </c>
      <c r="AD507" s="1047"/>
      <c r="AE507" s="1046" t="s">
        <v>384</v>
      </c>
      <c r="AF507" s="1047"/>
      <c r="AG507" s="1046" t="s">
        <v>388</v>
      </c>
      <c r="AH507" s="1047"/>
      <c r="AI507" s="1093" t="s">
        <v>389</v>
      </c>
      <c r="AJ507" s="1047"/>
      <c r="AL507" s="9"/>
      <c r="AN507" s="9"/>
      <c r="AO507" s="56"/>
      <c r="AP507" s="1328" t="s">
        <v>101</v>
      </c>
      <c r="AQ507" s="1329" t="s">
        <v>102</v>
      </c>
      <c r="AS507" s="343"/>
      <c r="AT507" s="343"/>
    </row>
    <row r="508" spans="1:46" ht="15" thickBot="1">
      <c r="A508" s="240" t="s">
        <v>441</v>
      </c>
      <c r="B508" s="247" t="s">
        <v>122</v>
      </c>
      <c r="C508" s="1480">
        <v>200</v>
      </c>
      <c r="D508" s="2723" t="s">
        <v>1027</v>
      </c>
      <c r="E508" s="9"/>
      <c r="F508" s="9"/>
      <c r="G508" s="233" t="s">
        <v>82</v>
      </c>
      <c r="H508" s="2781">
        <v>2.31</v>
      </c>
      <c r="I508" s="2786">
        <v>2.31</v>
      </c>
      <c r="J508" s="245" t="s">
        <v>161</v>
      </c>
      <c r="K508" s="246">
        <v>13.5</v>
      </c>
      <c r="L508" s="1417">
        <v>10.8</v>
      </c>
      <c r="M508" s="107"/>
      <c r="Z508" s="1324" t="s">
        <v>415</v>
      </c>
      <c r="AA508" s="1048" t="s">
        <v>101</v>
      </c>
      <c r="AB508" s="1050" t="s">
        <v>102</v>
      </c>
      <c r="AC508" s="1094" t="s">
        <v>101</v>
      </c>
      <c r="AD508" s="1095" t="s">
        <v>102</v>
      </c>
      <c r="AE508" s="1094" t="s">
        <v>101</v>
      </c>
      <c r="AF508" s="1095" t="s">
        <v>102</v>
      </c>
      <c r="AG508" s="1048" t="s">
        <v>101</v>
      </c>
      <c r="AH508" s="1049" t="s">
        <v>102</v>
      </c>
      <c r="AI508" s="1096" t="s">
        <v>101</v>
      </c>
      <c r="AJ508" s="1049" t="s">
        <v>102</v>
      </c>
      <c r="AL508" s="56"/>
      <c r="AN508" s="31"/>
      <c r="AO508" s="1151" t="s">
        <v>69</v>
      </c>
      <c r="AP508" s="1127">
        <f t="shared" ref="AP508:AP531" si="500">AA509+AC509+AE509</f>
        <v>0</v>
      </c>
      <c r="AQ508" s="1140">
        <f t="shared" ref="AQ508:AQ531" si="501">AB509+AD509+AF509</f>
        <v>0</v>
      </c>
      <c r="AS508" s="12"/>
      <c r="AT508" s="12"/>
    </row>
    <row r="509" spans="1:46">
      <c r="A509" s="240" t="s">
        <v>9</v>
      </c>
      <c r="B509" s="247" t="s">
        <v>10</v>
      </c>
      <c r="C509" s="1480">
        <v>60</v>
      </c>
      <c r="D509" s="242" t="s">
        <v>172</v>
      </c>
      <c r="E509" s="241">
        <v>129.94999999999999</v>
      </c>
      <c r="F509" s="1369">
        <v>97.46</v>
      </c>
      <c r="G509" s="233" t="s">
        <v>468</v>
      </c>
      <c r="H509" s="995">
        <v>1.57</v>
      </c>
      <c r="I509" s="1372">
        <v>1.57</v>
      </c>
      <c r="J509" s="1404" t="s">
        <v>89</v>
      </c>
      <c r="K509" s="1406">
        <v>4.8</v>
      </c>
      <c r="L509" s="996">
        <v>4.8</v>
      </c>
      <c r="M509" s="93"/>
      <c r="N509" s="1343" t="s">
        <v>419</v>
      </c>
      <c r="O509" s="187"/>
      <c r="P509" s="187"/>
      <c r="Q509" s="187"/>
      <c r="R509" s="187"/>
      <c r="S509" s="187"/>
      <c r="T509" s="187"/>
      <c r="U509" s="187"/>
      <c r="V509" s="187"/>
      <c r="W509" s="187"/>
      <c r="X509" s="1043"/>
      <c r="Z509" s="1151" t="s">
        <v>69</v>
      </c>
      <c r="AA509" s="1193"/>
      <c r="AB509" s="1225"/>
      <c r="AC509" s="1193"/>
      <c r="AD509" s="1226"/>
      <c r="AE509" s="1193"/>
      <c r="AF509" s="1227"/>
      <c r="AG509" s="1089">
        <f t="shared" ref="AG509:AG518" si="502">AA509+AC509</f>
        <v>0</v>
      </c>
      <c r="AH509" s="1228">
        <f t="shared" ref="AH509:AH518" si="503">AB509+AD509</f>
        <v>0</v>
      </c>
      <c r="AI509" s="1089">
        <f t="shared" ref="AI509:AI518" si="504">AC509+AE509</f>
        <v>0</v>
      </c>
      <c r="AJ509" s="1229">
        <f t="shared" ref="AJ509:AJ518" si="505">AD509+AF509</f>
        <v>0</v>
      </c>
      <c r="AL509" s="1045" t="s">
        <v>307</v>
      </c>
      <c r="AM509" s="1098" t="s">
        <v>391</v>
      </c>
      <c r="AN509" s="1099"/>
      <c r="AO509" s="1151" t="s">
        <v>71</v>
      </c>
      <c r="AP509" s="1106">
        <f t="shared" si="500"/>
        <v>4</v>
      </c>
      <c r="AQ509" s="1131">
        <f t="shared" si="501"/>
        <v>4</v>
      </c>
      <c r="AS509" s="12"/>
      <c r="AT509" s="12"/>
    </row>
    <row r="510" spans="1:46" ht="15" thickBot="1">
      <c r="A510" s="240" t="s">
        <v>9</v>
      </c>
      <c r="B510" s="247" t="s">
        <v>406</v>
      </c>
      <c r="C510" s="1420">
        <v>40</v>
      </c>
      <c r="D510" s="242" t="s">
        <v>68</v>
      </c>
      <c r="E510" s="241">
        <v>25.341999999999999</v>
      </c>
      <c r="F510" s="1475">
        <v>20.52</v>
      </c>
      <c r="G510" s="245" t="s">
        <v>83</v>
      </c>
      <c r="H510" s="995">
        <v>1.1499999999999999</v>
      </c>
      <c r="I510" s="1372">
        <v>1.1499999999999999</v>
      </c>
      <c r="J510" s="86" t="s">
        <v>350</v>
      </c>
      <c r="K510" s="241">
        <v>0.7</v>
      </c>
      <c r="L510" s="1423">
        <v>0.7</v>
      </c>
      <c r="M510" s="93"/>
      <c r="N510" s="744"/>
      <c r="O510" s="14" t="s">
        <v>420</v>
      </c>
      <c r="P510" s="14"/>
      <c r="Q510" s="14"/>
      <c r="R510" s="14"/>
      <c r="S510" s="14"/>
      <c r="T510" s="14"/>
      <c r="U510" s="14"/>
      <c r="V510" s="14"/>
      <c r="W510" s="14"/>
      <c r="X510" s="1044"/>
      <c r="Z510" s="1151" t="s">
        <v>71</v>
      </c>
      <c r="AA510" s="1171"/>
      <c r="AB510" s="1230"/>
      <c r="AC510" s="1171"/>
      <c r="AD510" s="1231"/>
      <c r="AE510" s="1171">
        <f>E540</f>
        <v>4</v>
      </c>
      <c r="AF510" s="1232">
        <f>F540</f>
        <v>4</v>
      </c>
      <c r="AG510" s="1090">
        <f t="shared" si="502"/>
        <v>0</v>
      </c>
      <c r="AH510" s="1233">
        <f t="shared" si="503"/>
        <v>0</v>
      </c>
      <c r="AI510" s="1090">
        <f t="shared" si="504"/>
        <v>4</v>
      </c>
      <c r="AJ510" s="1162">
        <f t="shared" si="505"/>
        <v>4</v>
      </c>
      <c r="AL510" s="757"/>
      <c r="AM510" s="1100" t="s">
        <v>101</v>
      </c>
      <c r="AN510" s="1101" t="s">
        <v>102</v>
      </c>
      <c r="AO510" s="1151" t="s">
        <v>72</v>
      </c>
      <c r="AP510" s="1106">
        <f t="shared" si="500"/>
        <v>0</v>
      </c>
      <c r="AQ510" s="1131">
        <f t="shared" si="501"/>
        <v>0</v>
      </c>
      <c r="AS510" s="9"/>
      <c r="AT510" s="9"/>
    </row>
    <row r="511" spans="1:46">
      <c r="A511" s="60"/>
      <c r="B511" s="1468"/>
      <c r="C511" s="9"/>
      <c r="D511" s="2724" t="s">
        <v>1025</v>
      </c>
      <c r="E511" s="1345"/>
      <c r="F511" s="1345"/>
      <c r="G511" s="245" t="s">
        <v>497</v>
      </c>
      <c r="H511" s="995">
        <v>2.3E-3</v>
      </c>
      <c r="I511" s="1372">
        <v>2.3E-3</v>
      </c>
      <c r="J511" s="1404" t="s">
        <v>351</v>
      </c>
      <c r="K511" s="1406">
        <v>0.3</v>
      </c>
      <c r="L511" s="996">
        <v>0.3</v>
      </c>
      <c r="M511" s="93"/>
      <c r="Z511" s="1151" t="s">
        <v>72</v>
      </c>
      <c r="AA511" s="1234"/>
      <c r="AB511" s="1290"/>
      <c r="AC511" s="1234"/>
      <c r="AD511" s="1236"/>
      <c r="AE511" s="1234"/>
      <c r="AF511" s="1237"/>
      <c r="AG511" s="1090">
        <f t="shared" si="502"/>
        <v>0</v>
      </c>
      <c r="AH511" s="1233">
        <f t="shared" si="503"/>
        <v>0</v>
      </c>
      <c r="AI511" s="1090">
        <f t="shared" si="504"/>
        <v>0</v>
      </c>
      <c r="AJ511" s="1162">
        <f t="shared" si="505"/>
        <v>0</v>
      </c>
      <c r="AL511" s="1102" t="s">
        <v>134</v>
      </c>
      <c r="AM511" s="1103">
        <f t="shared" ref="AM511:AM516" si="506">O515+Q515+S515</f>
        <v>110</v>
      </c>
      <c r="AN511" s="1104">
        <f t="shared" ref="AN511:AN516" si="507">P515+R515+T515</f>
        <v>110</v>
      </c>
      <c r="AO511" s="1151" t="s">
        <v>73</v>
      </c>
      <c r="AP511" s="1106">
        <f t="shared" si="500"/>
        <v>0</v>
      </c>
      <c r="AQ511" s="1131">
        <f t="shared" si="501"/>
        <v>0</v>
      </c>
      <c r="AS511" s="9"/>
      <c r="AT511" s="9"/>
    </row>
    <row r="512" spans="1:46" ht="15" thickBot="1">
      <c r="A512" s="60"/>
      <c r="B512" s="1468"/>
      <c r="C512" s="9"/>
      <c r="D512" s="242" t="s">
        <v>161</v>
      </c>
      <c r="E512" s="241">
        <v>12.58</v>
      </c>
      <c r="F512" s="1475">
        <v>10.48</v>
      </c>
      <c r="G512" s="994" t="s">
        <v>434</v>
      </c>
      <c r="H512" s="995"/>
      <c r="I512" s="1372">
        <v>1.06</v>
      </c>
      <c r="J512" s="245" t="s">
        <v>54</v>
      </c>
      <c r="K512" s="241">
        <v>0.2</v>
      </c>
      <c r="L512" s="1372">
        <v>0.2</v>
      </c>
      <c r="M512" s="93"/>
      <c r="Z512" s="1151" t="s">
        <v>73</v>
      </c>
      <c r="AA512" s="1171"/>
      <c r="AB512" s="1235"/>
      <c r="AC512" s="1171"/>
      <c r="AD512" s="1236"/>
      <c r="AE512" s="1171"/>
      <c r="AF512" s="1237"/>
      <c r="AG512" s="1090">
        <f t="shared" si="502"/>
        <v>0</v>
      </c>
      <c r="AH512" s="1233">
        <f t="shared" si="503"/>
        <v>0</v>
      </c>
      <c r="AI512" s="1090">
        <f t="shared" si="504"/>
        <v>0</v>
      </c>
      <c r="AJ512" s="1162">
        <f t="shared" si="505"/>
        <v>0</v>
      </c>
      <c r="AL512" s="1105" t="s">
        <v>133</v>
      </c>
      <c r="AM512" s="1106">
        <f t="shared" si="506"/>
        <v>130</v>
      </c>
      <c r="AN512" s="1107">
        <f t="shared" si="507"/>
        <v>130</v>
      </c>
      <c r="AO512" s="1151" t="s">
        <v>75</v>
      </c>
      <c r="AP512" s="1106">
        <f t="shared" si="500"/>
        <v>44.1</v>
      </c>
      <c r="AQ512" s="1131">
        <f t="shared" si="501"/>
        <v>44.1</v>
      </c>
      <c r="AS512" s="9"/>
      <c r="AT512" s="9"/>
    </row>
    <row r="513" spans="1:46" ht="15" thickBot="1">
      <c r="A513" s="1299" t="s">
        <v>377</v>
      </c>
      <c r="B513" s="1300"/>
      <c r="C513" s="1682">
        <f>SUM(C506:C511)</f>
        <v>595</v>
      </c>
      <c r="D513" s="230"/>
      <c r="E513" s="2784" t="s">
        <v>1028</v>
      </c>
      <c r="F513" s="226"/>
      <c r="G513" s="2785"/>
      <c r="H513" s="226"/>
      <c r="I513" s="1735"/>
      <c r="J513" s="31"/>
      <c r="K513" s="31"/>
      <c r="L513" s="72"/>
      <c r="M513" s="93"/>
      <c r="N513" s="1045" t="s">
        <v>307</v>
      </c>
      <c r="O513" s="1046" t="s">
        <v>382</v>
      </c>
      <c r="P513" s="1047"/>
      <c r="Q513" s="1046" t="s">
        <v>383</v>
      </c>
      <c r="R513" s="1047"/>
      <c r="S513" s="1046" t="s">
        <v>384</v>
      </c>
      <c r="T513" s="1047"/>
      <c r="U513" s="1046" t="s">
        <v>385</v>
      </c>
      <c r="V513" s="1047"/>
      <c r="W513" s="1046" t="s">
        <v>386</v>
      </c>
      <c r="X513" s="1047"/>
      <c r="Z513" s="1151" t="s">
        <v>75</v>
      </c>
      <c r="AA513" s="1171"/>
      <c r="AB513" s="1230"/>
      <c r="AC513" s="1171">
        <f>H528</f>
        <v>44.1</v>
      </c>
      <c r="AD513" s="1231">
        <f>I528</f>
        <v>44.1</v>
      </c>
      <c r="AE513" s="1171"/>
      <c r="AF513" s="1232"/>
      <c r="AG513" s="1090">
        <f t="shared" si="502"/>
        <v>44.1</v>
      </c>
      <c r="AH513" s="1233">
        <f t="shared" si="503"/>
        <v>44.1</v>
      </c>
      <c r="AI513" s="1090">
        <f t="shared" si="504"/>
        <v>44.1</v>
      </c>
      <c r="AJ513" s="1162">
        <f t="shared" si="505"/>
        <v>44.1</v>
      </c>
      <c r="AL513" s="1105" t="s">
        <v>79</v>
      </c>
      <c r="AM513" s="1106">
        <f t="shared" si="506"/>
        <v>19.05</v>
      </c>
      <c r="AN513" s="1107">
        <f t="shared" si="507"/>
        <v>19.05</v>
      </c>
      <c r="AO513" s="1151" t="s">
        <v>76</v>
      </c>
      <c r="AP513" s="1106">
        <f t="shared" si="500"/>
        <v>0</v>
      </c>
      <c r="AQ513" s="1131">
        <f t="shared" si="501"/>
        <v>0</v>
      </c>
      <c r="AS513" s="9"/>
      <c r="AT513" s="9"/>
    </row>
    <row r="514" spans="1:46" ht="15" thickBot="1">
      <c r="A514" s="361"/>
      <c r="B514" s="169" t="s">
        <v>123</v>
      </c>
      <c r="C514" s="53"/>
      <c r="D514" s="2780" t="s">
        <v>654</v>
      </c>
      <c r="E514" s="9"/>
      <c r="F514" s="9"/>
      <c r="G514" s="2783" t="s">
        <v>664</v>
      </c>
      <c r="H514" s="31"/>
      <c r="I514" s="72"/>
      <c r="J514" s="970" t="s">
        <v>241</v>
      </c>
      <c r="K514" s="39"/>
      <c r="L514" s="49"/>
      <c r="M514" s="93"/>
      <c r="N514" s="757"/>
      <c r="O514" s="1048" t="s">
        <v>101</v>
      </c>
      <c r="P514" s="1049" t="s">
        <v>102</v>
      </c>
      <c r="Q514" s="1048" t="s">
        <v>101</v>
      </c>
      <c r="R514" s="1049" t="s">
        <v>102</v>
      </c>
      <c r="S514" s="1048" t="s">
        <v>101</v>
      </c>
      <c r="T514" s="1049" t="s">
        <v>102</v>
      </c>
      <c r="U514" s="1048" t="s">
        <v>101</v>
      </c>
      <c r="V514" s="1049" t="s">
        <v>102</v>
      </c>
      <c r="W514" s="1048" t="s">
        <v>101</v>
      </c>
      <c r="X514" s="1050" t="s">
        <v>102</v>
      </c>
      <c r="Z514" s="1151" t="s">
        <v>76</v>
      </c>
      <c r="AA514" s="1171"/>
      <c r="AB514" s="1238"/>
      <c r="AC514" s="1171"/>
      <c r="AD514" s="1231"/>
      <c r="AE514" s="1171"/>
      <c r="AF514" s="1232"/>
      <c r="AG514" s="1090">
        <f t="shared" si="502"/>
        <v>0</v>
      </c>
      <c r="AH514" s="1233">
        <f t="shared" si="503"/>
        <v>0</v>
      </c>
      <c r="AI514" s="1090">
        <f t="shared" si="504"/>
        <v>0</v>
      </c>
      <c r="AJ514" s="1162">
        <f t="shared" si="505"/>
        <v>0</v>
      </c>
      <c r="AL514" s="1108" t="s">
        <v>392</v>
      </c>
      <c r="AM514" s="1109">
        <f t="shared" si="506"/>
        <v>48.1</v>
      </c>
      <c r="AN514" s="1110">
        <f t="shared" si="507"/>
        <v>48.1</v>
      </c>
      <c r="AO514" s="1152" t="s">
        <v>417</v>
      </c>
      <c r="AP514" s="1106">
        <f t="shared" si="500"/>
        <v>0</v>
      </c>
      <c r="AQ514" s="1131">
        <f t="shared" si="501"/>
        <v>0</v>
      </c>
    </row>
    <row r="515" spans="1:46" ht="15" thickBot="1">
      <c r="A515" s="1459" t="s">
        <v>577</v>
      </c>
      <c r="B515" s="247" t="s">
        <v>578</v>
      </c>
      <c r="C515" s="256">
        <v>60</v>
      </c>
      <c r="D515" s="1550" t="s">
        <v>655</v>
      </c>
      <c r="E515" s="31"/>
      <c r="F515" s="31"/>
      <c r="G515" s="1386" t="s">
        <v>100</v>
      </c>
      <c r="H515" s="1367" t="s">
        <v>101</v>
      </c>
      <c r="I515" s="1368" t="s">
        <v>102</v>
      </c>
      <c r="J515" s="1411" t="s">
        <v>100</v>
      </c>
      <c r="K515" s="1367" t="s">
        <v>101</v>
      </c>
      <c r="L515" s="1368" t="s">
        <v>102</v>
      </c>
      <c r="M515" s="93"/>
      <c r="N515" s="1344" t="s">
        <v>134</v>
      </c>
      <c r="O515" s="1065">
        <f>C510</f>
        <v>40</v>
      </c>
      <c r="P515" s="1259">
        <f>C510</f>
        <v>40</v>
      </c>
      <c r="Q515" s="1079">
        <f>C523</f>
        <v>40</v>
      </c>
      <c r="R515" s="1251">
        <f>C523</f>
        <v>40</v>
      </c>
      <c r="S515" s="1079">
        <f>C540</f>
        <v>30</v>
      </c>
      <c r="T515" s="1260">
        <f>C540</f>
        <v>30</v>
      </c>
      <c r="U515" s="1079">
        <f>O515+Q515</f>
        <v>80</v>
      </c>
      <c r="V515" s="1250">
        <f>P515+R515</f>
        <v>80</v>
      </c>
      <c r="W515" s="1079">
        <f>Q515+S515</f>
        <v>70</v>
      </c>
      <c r="X515" s="1251">
        <f>R515+T515</f>
        <v>70</v>
      </c>
      <c r="Z515" s="1152" t="s">
        <v>417</v>
      </c>
      <c r="AA515" s="1171"/>
      <c r="AB515" s="1230"/>
      <c r="AC515" s="1171"/>
      <c r="AD515" s="1231"/>
      <c r="AE515" s="1171"/>
      <c r="AF515" s="1232"/>
      <c r="AG515" s="1090">
        <f t="shared" si="502"/>
        <v>0</v>
      </c>
      <c r="AH515" s="1233">
        <f t="shared" si="503"/>
        <v>0</v>
      </c>
      <c r="AI515" s="1090">
        <f t="shared" si="504"/>
        <v>0</v>
      </c>
      <c r="AJ515" s="1162">
        <f t="shared" si="505"/>
        <v>0</v>
      </c>
      <c r="AL515" s="1105" t="s">
        <v>105</v>
      </c>
      <c r="AM515" s="1106">
        <f t="shared" si="506"/>
        <v>0</v>
      </c>
      <c r="AN515" s="1107">
        <f t="shared" si="507"/>
        <v>0</v>
      </c>
      <c r="AO515" s="1325" t="s">
        <v>416</v>
      </c>
      <c r="AP515" s="1115">
        <f t="shared" si="500"/>
        <v>0</v>
      </c>
      <c r="AQ515" s="1135">
        <f t="shared" si="501"/>
        <v>0</v>
      </c>
    </row>
    <row r="516" spans="1:46" ht="15" thickBot="1">
      <c r="A516" s="1859" t="s">
        <v>659</v>
      </c>
      <c r="B516" s="2078" t="s">
        <v>656</v>
      </c>
      <c r="C516" s="378">
        <v>250</v>
      </c>
      <c r="D516" s="1386" t="s">
        <v>100</v>
      </c>
      <c r="E516" s="1367" t="s">
        <v>101</v>
      </c>
      <c r="F516" s="1368" t="s">
        <v>102</v>
      </c>
      <c r="G516" s="987" t="s">
        <v>121</v>
      </c>
      <c r="H516" s="988">
        <v>97.2</v>
      </c>
      <c r="I516" s="1365">
        <v>70.8</v>
      </c>
      <c r="J516" s="1431" t="s">
        <v>107</v>
      </c>
      <c r="K516" s="1415">
        <v>3</v>
      </c>
      <c r="L516" s="1416">
        <v>3</v>
      </c>
      <c r="M516" s="93"/>
      <c r="N516" s="1105" t="s">
        <v>133</v>
      </c>
      <c r="O516" s="1066">
        <f>C509</f>
        <v>60</v>
      </c>
      <c r="P516" s="1261">
        <f>C509</f>
        <v>60</v>
      </c>
      <c r="Q516" s="1066">
        <f>C522</f>
        <v>70</v>
      </c>
      <c r="R516" s="1262">
        <f>C522</f>
        <v>70</v>
      </c>
      <c r="S516" s="1066"/>
      <c r="T516" s="1261"/>
      <c r="U516" s="1066">
        <f t="shared" ref="U516:U520" si="508">O516+Q516</f>
        <v>130</v>
      </c>
      <c r="V516" s="1253">
        <f t="shared" ref="V516:V520" si="509">P516+R516</f>
        <v>130</v>
      </c>
      <c r="W516" s="1066">
        <f t="shared" ref="W516:W520" si="510">Q516+S516</f>
        <v>70</v>
      </c>
      <c r="X516" s="1162">
        <f t="shared" ref="X516:X520" si="511">R516+T516</f>
        <v>70</v>
      </c>
      <c r="Z516" s="1325" t="s">
        <v>416</v>
      </c>
      <c r="AA516" s="1178"/>
      <c r="AB516" s="1239"/>
      <c r="AC516" s="1178"/>
      <c r="AD516" s="1240"/>
      <c r="AE516" s="1178"/>
      <c r="AF516" s="1241"/>
      <c r="AG516" s="1091">
        <f t="shared" si="502"/>
        <v>0</v>
      </c>
      <c r="AH516" s="1242">
        <f t="shared" si="503"/>
        <v>0</v>
      </c>
      <c r="AI516" s="1091">
        <f t="shared" si="504"/>
        <v>0</v>
      </c>
      <c r="AJ516" s="1055">
        <f t="shared" si="505"/>
        <v>0</v>
      </c>
      <c r="AL516" s="453" t="s">
        <v>45</v>
      </c>
      <c r="AM516" s="1106">
        <f t="shared" si="506"/>
        <v>151.35</v>
      </c>
      <c r="AN516" s="1107">
        <f t="shared" si="507"/>
        <v>113.46</v>
      </c>
      <c r="AO516" s="1153" t="s">
        <v>401</v>
      </c>
      <c r="AP516" s="1154">
        <f t="shared" si="500"/>
        <v>48.1</v>
      </c>
      <c r="AQ516" s="1155">
        <f t="shared" si="501"/>
        <v>48.1</v>
      </c>
    </row>
    <row r="517" spans="1:46" ht="15" thickBot="1">
      <c r="A517" s="362"/>
      <c r="B517" s="2503" t="s">
        <v>657</v>
      </c>
      <c r="C517" s="1670"/>
      <c r="D517" s="987" t="s">
        <v>74</v>
      </c>
      <c r="E517" s="988">
        <v>50</v>
      </c>
      <c r="F517" s="1416">
        <v>40</v>
      </c>
      <c r="G517" s="1530" t="s">
        <v>622</v>
      </c>
      <c r="H517" s="1854">
        <v>28.8</v>
      </c>
      <c r="I517" s="1844">
        <v>28.56</v>
      </c>
      <c r="J517" s="1376" t="s">
        <v>50</v>
      </c>
      <c r="K517" s="992">
        <v>10</v>
      </c>
      <c r="L517" s="1424">
        <v>10</v>
      </c>
      <c r="M517" s="93"/>
      <c r="N517" s="1105" t="s">
        <v>79</v>
      </c>
      <c r="O517" s="1066">
        <f>H509</f>
        <v>1.57</v>
      </c>
      <c r="P517" s="1610">
        <f>I509</f>
        <v>1.57</v>
      </c>
      <c r="Q517" s="1066">
        <f>H523</f>
        <v>2.88</v>
      </c>
      <c r="R517" s="1253">
        <f>I523</f>
        <v>2.88</v>
      </c>
      <c r="S517" s="1066">
        <f>E539+H539</f>
        <v>14.6</v>
      </c>
      <c r="T517" s="1264">
        <f>F539+I539</f>
        <v>14.6</v>
      </c>
      <c r="U517" s="1066">
        <f t="shared" si="508"/>
        <v>4.45</v>
      </c>
      <c r="V517" s="1253">
        <f t="shared" si="509"/>
        <v>4.45</v>
      </c>
      <c r="W517" s="1066">
        <f t="shared" si="510"/>
        <v>17.48</v>
      </c>
      <c r="X517" s="1162">
        <f t="shared" si="511"/>
        <v>17.48</v>
      </c>
      <c r="Z517" s="1153" t="s">
        <v>401</v>
      </c>
      <c r="AA517" s="1243">
        <f t="shared" ref="AA517:AF517" si="512">SUM(AA509:AA516)</f>
        <v>0</v>
      </c>
      <c r="AB517" s="1244">
        <f t="shared" si="512"/>
        <v>0</v>
      </c>
      <c r="AC517" s="1245">
        <f t="shared" si="512"/>
        <v>44.1</v>
      </c>
      <c r="AD517" s="1155">
        <f t="shared" si="512"/>
        <v>44.1</v>
      </c>
      <c r="AE517" s="1243">
        <f t="shared" si="512"/>
        <v>4</v>
      </c>
      <c r="AF517" s="1246">
        <f t="shared" si="512"/>
        <v>4</v>
      </c>
      <c r="AG517" s="1154">
        <f t="shared" si="502"/>
        <v>44.1</v>
      </c>
      <c r="AH517" s="1247">
        <f t="shared" si="503"/>
        <v>44.1</v>
      </c>
      <c r="AI517" s="1154">
        <f t="shared" si="504"/>
        <v>48.1</v>
      </c>
      <c r="AJ517" s="1248">
        <f t="shared" si="505"/>
        <v>48.1</v>
      </c>
      <c r="AL517" s="2392" t="s">
        <v>865</v>
      </c>
      <c r="AM517" s="2396">
        <f t="shared" ref="AM517:AM545" si="513">O521+Q521+S521</f>
        <v>396.63100000000003</v>
      </c>
      <c r="AN517" s="1112">
        <f t="shared" ref="AN517:AN545" si="514">P521+R521+T521</f>
        <v>309.53499999999997</v>
      </c>
      <c r="AO517" s="2272" t="s">
        <v>852</v>
      </c>
      <c r="AP517" s="1326">
        <f t="shared" si="500"/>
        <v>0</v>
      </c>
      <c r="AQ517" s="1341">
        <f t="shared" si="501"/>
        <v>0</v>
      </c>
    </row>
    <row r="518" spans="1:46">
      <c r="A518" s="240" t="s">
        <v>665</v>
      </c>
      <c r="B518" s="2501" t="s">
        <v>664</v>
      </c>
      <c r="C518" s="275">
        <v>120</v>
      </c>
      <c r="D518" s="242" t="s">
        <v>45</v>
      </c>
      <c r="E518" s="241">
        <v>21.4</v>
      </c>
      <c r="F518" s="1372">
        <v>16</v>
      </c>
      <c r="G518" s="1530" t="s">
        <v>640</v>
      </c>
      <c r="H518" s="1914" t="s">
        <v>945</v>
      </c>
      <c r="I518" s="1844">
        <v>18.84</v>
      </c>
      <c r="J518" s="1376" t="s">
        <v>60</v>
      </c>
      <c r="K518" s="1432">
        <v>200</v>
      </c>
      <c r="L518" s="1433">
        <v>200</v>
      </c>
      <c r="M518" s="93"/>
      <c r="N518" s="1108" t="s">
        <v>392</v>
      </c>
      <c r="O518" s="1067">
        <f t="shared" ref="O518:T518" si="515">AA517</f>
        <v>0</v>
      </c>
      <c r="P518" s="1291">
        <f t="shared" si="515"/>
        <v>0</v>
      </c>
      <c r="Q518" s="1067">
        <f t="shared" si="515"/>
        <v>44.1</v>
      </c>
      <c r="R518" s="1265">
        <f t="shared" si="515"/>
        <v>44.1</v>
      </c>
      <c r="S518" s="1067">
        <f t="shared" si="515"/>
        <v>4</v>
      </c>
      <c r="T518" s="1266">
        <f t="shared" si="515"/>
        <v>4</v>
      </c>
      <c r="U518" s="1067">
        <f t="shared" si="508"/>
        <v>44.1</v>
      </c>
      <c r="V518" s="1110">
        <f t="shared" si="509"/>
        <v>44.1</v>
      </c>
      <c r="W518" s="1067">
        <f t="shared" si="510"/>
        <v>48.1</v>
      </c>
      <c r="X518" s="1265">
        <f t="shared" si="511"/>
        <v>48.1</v>
      </c>
      <c r="Z518" s="2272" t="s">
        <v>852</v>
      </c>
      <c r="AA518" s="1087"/>
      <c r="AB518" s="1592"/>
      <c r="AC518" s="1089"/>
      <c r="AD518" s="1249"/>
      <c r="AE518" s="1092"/>
      <c r="AF518" s="1601"/>
      <c r="AG518" s="1092">
        <f t="shared" si="502"/>
        <v>0</v>
      </c>
      <c r="AH518" s="1250">
        <f t="shared" si="503"/>
        <v>0</v>
      </c>
      <c r="AI518" s="1092">
        <f t="shared" si="504"/>
        <v>0</v>
      </c>
      <c r="AJ518" s="1251">
        <f t="shared" si="505"/>
        <v>0</v>
      </c>
      <c r="AL518" s="2393" t="s">
        <v>866</v>
      </c>
      <c r="AM518" s="2396">
        <f t="shared" si="513"/>
        <v>0</v>
      </c>
      <c r="AN518" s="1112">
        <f t="shared" si="514"/>
        <v>0</v>
      </c>
      <c r="AO518" s="1123" t="s">
        <v>414</v>
      </c>
      <c r="AP518" s="1326">
        <f t="shared" si="500"/>
        <v>0</v>
      </c>
      <c r="AQ518" s="1341">
        <f t="shared" si="501"/>
        <v>0</v>
      </c>
    </row>
    <row r="519" spans="1:46">
      <c r="A519" s="238" t="s">
        <v>592</v>
      </c>
      <c r="B519" s="2523" t="s">
        <v>660</v>
      </c>
      <c r="C519" s="378">
        <v>180</v>
      </c>
      <c r="D519" s="242" t="s">
        <v>99</v>
      </c>
      <c r="E519" s="241">
        <v>31.25</v>
      </c>
      <c r="F519" s="1372">
        <v>25</v>
      </c>
      <c r="G519" s="1808" t="s">
        <v>565</v>
      </c>
      <c r="H519" s="1377">
        <v>0.48</v>
      </c>
      <c r="I519" s="2732">
        <v>0.48</v>
      </c>
      <c r="J519" s="242" t="s">
        <v>81</v>
      </c>
      <c r="K519" s="241">
        <v>10</v>
      </c>
      <c r="L519" s="1380">
        <v>10</v>
      </c>
      <c r="M519" s="93"/>
      <c r="N519" s="1105" t="s">
        <v>105</v>
      </c>
      <c r="O519" s="1066"/>
      <c r="P519" s="1059"/>
      <c r="Q519" s="1066"/>
      <c r="R519" s="1162"/>
      <c r="S519" s="1066"/>
      <c r="T519" s="1267"/>
      <c r="U519" s="1066">
        <f t="shared" si="508"/>
        <v>0</v>
      </c>
      <c r="V519" s="1253">
        <f t="shared" si="509"/>
        <v>0</v>
      </c>
      <c r="W519" s="1066">
        <f t="shared" si="510"/>
        <v>0</v>
      </c>
      <c r="X519" s="1162">
        <f t="shared" si="511"/>
        <v>0</v>
      </c>
      <c r="Z519" s="1123" t="s">
        <v>414</v>
      </c>
      <c r="AA519" s="895"/>
      <c r="AB519" s="1593"/>
      <c r="AC519" s="1090"/>
      <c r="AD519" s="1252"/>
      <c r="AE519" s="1090"/>
      <c r="AF519" s="1270"/>
      <c r="AG519" s="1090">
        <f t="shared" ref="AG519:AJ522" si="516">AA519+AC519</f>
        <v>0</v>
      </c>
      <c r="AH519" s="1253">
        <f t="shared" si="516"/>
        <v>0</v>
      </c>
      <c r="AI519" s="1090">
        <f t="shared" si="516"/>
        <v>0</v>
      </c>
      <c r="AJ519" s="1162">
        <f t="shared" si="516"/>
        <v>0</v>
      </c>
      <c r="AL519" s="1105" t="s">
        <v>70</v>
      </c>
      <c r="AM519" s="1130">
        <f t="shared" si="513"/>
        <v>169.04</v>
      </c>
      <c r="AN519" s="1107">
        <f t="shared" si="514"/>
        <v>120</v>
      </c>
      <c r="AO519" s="1122" t="s">
        <v>285</v>
      </c>
      <c r="AP519" s="1326">
        <f t="shared" si="500"/>
        <v>75.834000000000003</v>
      </c>
      <c r="AQ519" s="1341">
        <f t="shared" si="501"/>
        <v>45.5</v>
      </c>
    </row>
    <row r="520" spans="1:46">
      <c r="A520" s="1806" t="s">
        <v>576</v>
      </c>
      <c r="B520" s="272" t="s">
        <v>107</v>
      </c>
      <c r="C520" s="258">
        <v>200</v>
      </c>
      <c r="D520" s="242" t="s">
        <v>68</v>
      </c>
      <c r="E520" s="241">
        <v>15.75</v>
      </c>
      <c r="F520" s="1372">
        <v>12.625</v>
      </c>
      <c r="G520" s="242" t="s">
        <v>566</v>
      </c>
      <c r="H520" s="1561" t="s">
        <v>946</v>
      </c>
      <c r="I520" s="2733"/>
      <c r="J520" s="60"/>
      <c r="K520" s="9"/>
      <c r="L520" s="70"/>
      <c r="M520" s="93"/>
      <c r="N520" s="453" t="s">
        <v>45</v>
      </c>
      <c r="O520" s="1606">
        <f>E509</f>
        <v>129.94999999999999</v>
      </c>
      <c r="P520" s="1273">
        <f>F509</f>
        <v>97.46</v>
      </c>
      <c r="Q520" s="1066">
        <f>E518</f>
        <v>21.4</v>
      </c>
      <c r="R520" s="1162">
        <f>F518</f>
        <v>16</v>
      </c>
      <c r="S520" s="1066"/>
      <c r="T520" s="1267"/>
      <c r="U520" s="1066">
        <f t="shared" si="508"/>
        <v>151.35</v>
      </c>
      <c r="V520" s="1253">
        <f t="shared" si="509"/>
        <v>113.46</v>
      </c>
      <c r="W520" s="1066">
        <f t="shared" si="510"/>
        <v>21.4</v>
      </c>
      <c r="X520" s="1162">
        <f t="shared" si="511"/>
        <v>16</v>
      </c>
      <c r="Z520" s="1122" t="s">
        <v>285</v>
      </c>
      <c r="AA520" s="895"/>
      <c r="AB520" s="1594"/>
      <c r="AC520" s="1090">
        <f>K524</f>
        <v>75.834000000000003</v>
      </c>
      <c r="AD520" s="1252">
        <f>L524</f>
        <v>45.5</v>
      </c>
      <c r="AE520" s="1090"/>
      <c r="AF520" s="1270"/>
      <c r="AG520" s="1090">
        <f t="shared" si="516"/>
        <v>75.834000000000003</v>
      </c>
      <c r="AH520" s="1253">
        <f t="shared" si="516"/>
        <v>45.5</v>
      </c>
      <c r="AI520" s="1090">
        <f t="shared" si="516"/>
        <v>75.834000000000003</v>
      </c>
      <c r="AJ520" s="1162">
        <f t="shared" si="516"/>
        <v>45.5</v>
      </c>
      <c r="AL520" s="1113" t="s">
        <v>104</v>
      </c>
      <c r="AM520" s="1106">
        <f t="shared" si="513"/>
        <v>0</v>
      </c>
      <c r="AN520" s="1107">
        <f t="shared" si="514"/>
        <v>0</v>
      </c>
      <c r="AO520" s="1124" t="s">
        <v>471</v>
      </c>
      <c r="AP520" s="1326">
        <f t="shared" si="500"/>
        <v>0</v>
      </c>
      <c r="AQ520" s="1341">
        <f t="shared" si="501"/>
        <v>0</v>
      </c>
    </row>
    <row r="521" spans="1:46" ht="15" thickBot="1">
      <c r="A521" s="174"/>
      <c r="B521" s="173" t="s">
        <v>242</v>
      </c>
      <c r="C521" s="279"/>
      <c r="D521" s="2724" t="s">
        <v>977</v>
      </c>
      <c r="E521" s="1345"/>
      <c r="F521" s="1506"/>
      <c r="G521" s="242" t="s">
        <v>641</v>
      </c>
      <c r="H521" s="995">
        <v>36</v>
      </c>
      <c r="I521" s="1373">
        <v>36</v>
      </c>
      <c r="J521" s="60"/>
      <c r="K521" s="9"/>
      <c r="L521" s="70"/>
      <c r="M521" s="93"/>
      <c r="N521" s="2392" t="s">
        <v>865</v>
      </c>
      <c r="O521" s="1068">
        <f t="shared" ref="O521:T521" si="517">AA532</f>
        <v>132.77699999999999</v>
      </c>
      <c r="P521" s="1268">
        <f t="shared" si="517"/>
        <v>111.97999999999999</v>
      </c>
      <c r="Q521" s="2394">
        <f t="shared" si="517"/>
        <v>202.78400000000002</v>
      </c>
      <c r="R521" s="2395">
        <f t="shared" si="517"/>
        <v>148.69499999999999</v>
      </c>
      <c r="S521" s="1068">
        <f t="shared" si="517"/>
        <v>61.07</v>
      </c>
      <c r="T521" s="1270">
        <f t="shared" si="517"/>
        <v>48.86</v>
      </c>
      <c r="U521" s="2394">
        <f t="shared" ref="U521:X523" si="518">O521+Q521</f>
        <v>335.56100000000004</v>
      </c>
      <c r="V521" s="1112">
        <f t="shared" si="518"/>
        <v>260.67499999999995</v>
      </c>
      <c r="W521" s="2394">
        <f t="shared" si="518"/>
        <v>263.85400000000004</v>
      </c>
      <c r="X521" s="2395">
        <f t="shared" si="518"/>
        <v>197.55500000000001</v>
      </c>
      <c r="Z521" s="1124" t="s">
        <v>471</v>
      </c>
      <c r="AA521" s="895"/>
      <c r="AB521" s="1595"/>
      <c r="AC521" s="1090"/>
      <c r="AD521" s="1252"/>
      <c r="AE521" s="1091"/>
      <c r="AF521" s="1602"/>
      <c r="AG521" s="1091">
        <f t="shared" si="516"/>
        <v>0</v>
      </c>
      <c r="AH521" s="1255">
        <f t="shared" si="516"/>
        <v>0</v>
      </c>
      <c r="AI521" s="1091">
        <f t="shared" si="516"/>
        <v>0</v>
      </c>
      <c r="AJ521" s="1055">
        <f t="shared" si="516"/>
        <v>0</v>
      </c>
      <c r="AL521" s="1105" t="s">
        <v>132</v>
      </c>
      <c r="AM521" s="1106">
        <f t="shared" si="513"/>
        <v>200</v>
      </c>
      <c r="AN521" s="1107">
        <f t="shared" si="514"/>
        <v>200</v>
      </c>
      <c r="AO521" s="1124" t="s">
        <v>63</v>
      </c>
      <c r="AP521" s="1326">
        <f t="shared" si="500"/>
        <v>0</v>
      </c>
      <c r="AQ521" s="1341">
        <f t="shared" si="501"/>
        <v>0</v>
      </c>
    </row>
    <row r="522" spans="1:46" ht="15" thickBot="1">
      <c r="A522" s="240" t="s">
        <v>9</v>
      </c>
      <c r="B522" s="247" t="s">
        <v>10</v>
      </c>
      <c r="C522" s="256">
        <v>70</v>
      </c>
      <c r="D522" s="242" t="s">
        <v>171</v>
      </c>
      <c r="E522" s="241">
        <v>12</v>
      </c>
      <c r="F522" s="1380">
        <v>10</v>
      </c>
      <c r="G522" s="242" t="s">
        <v>82</v>
      </c>
      <c r="H522" s="241">
        <v>2.88</v>
      </c>
      <c r="I522" s="1369">
        <v>2.88</v>
      </c>
      <c r="J522" s="1474" t="s">
        <v>579</v>
      </c>
      <c r="K522" s="1804"/>
      <c r="L522" s="1805"/>
      <c r="M522" s="93"/>
      <c r="N522" s="2393" t="s">
        <v>866</v>
      </c>
      <c r="O522" s="2394">
        <f t="shared" ref="O522:T522" si="519">AA539</f>
        <v>0</v>
      </c>
      <c r="P522" s="1268">
        <f t="shared" si="519"/>
        <v>0</v>
      </c>
      <c r="Q522" s="1068">
        <f t="shared" si="519"/>
        <v>0</v>
      </c>
      <c r="R522" s="1269">
        <f t="shared" si="519"/>
        <v>0</v>
      </c>
      <c r="S522" s="1068">
        <f t="shared" si="519"/>
        <v>0</v>
      </c>
      <c r="T522" s="1270">
        <f t="shared" si="519"/>
        <v>0</v>
      </c>
      <c r="U522" s="1068">
        <f t="shared" si="518"/>
        <v>0</v>
      </c>
      <c r="V522" s="1112">
        <f t="shared" si="518"/>
        <v>0</v>
      </c>
      <c r="W522" s="1068">
        <f t="shared" si="518"/>
        <v>0</v>
      </c>
      <c r="X522" s="1269">
        <f t="shared" si="518"/>
        <v>0</v>
      </c>
      <c r="Z522" s="1124" t="s">
        <v>63</v>
      </c>
      <c r="AA522" s="1087"/>
      <c r="AB522" s="1592"/>
      <c r="AC522" s="1089"/>
      <c r="AD522" s="1249"/>
      <c r="AE522" s="1090"/>
      <c r="AF522" s="1270"/>
      <c r="AG522" s="1090">
        <f t="shared" si="516"/>
        <v>0</v>
      </c>
      <c r="AH522" s="1253">
        <f t="shared" si="516"/>
        <v>0</v>
      </c>
      <c r="AI522" s="1090">
        <f t="shared" si="516"/>
        <v>0</v>
      </c>
      <c r="AJ522" s="1162">
        <f t="shared" si="516"/>
        <v>0</v>
      </c>
      <c r="AL522" s="453" t="s">
        <v>85</v>
      </c>
      <c r="AM522" s="1106">
        <f t="shared" si="513"/>
        <v>0</v>
      </c>
      <c r="AN522" s="1107">
        <f t="shared" si="514"/>
        <v>0</v>
      </c>
      <c r="AO522" s="1802" t="s">
        <v>568</v>
      </c>
      <c r="AP522" s="1326">
        <f t="shared" si="500"/>
        <v>3.25</v>
      </c>
      <c r="AQ522" s="1341">
        <f t="shared" si="501"/>
        <v>2.25</v>
      </c>
    </row>
    <row r="523" spans="1:46" ht="15" thickBot="1">
      <c r="A523" s="240" t="s">
        <v>9</v>
      </c>
      <c r="B523" s="247" t="s">
        <v>406</v>
      </c>
      <c r="C523" s="256">
        <v>40</v>
      </c>
      <c r="D523" s="2724" t="s">
        <v>970</v>
      </c>
      <c r="E523" s="1345"/>
      <c r="F523" s="1506"/>
      <c r="G523" s="242" t="s">
        <v>468</v>
      </c>
      <c r="H523" s="241">
        <v>2.88</v>
      </c>
      <c r="I523" s="1369">
        <v>2.88</v>
      </c>
      <c r="J523" s="1366" t="s">
        <v>100</v>
      </c>
      <c r="K523" s="1367" t="s">
        <v>101</v>
      </c>
      <c r="L523" s="1368" t="s">
        <v>102</v>
      </c>
      <c r="M523" s="93"/>
      <c r="N523" s="1105" t="s">
        <v>70</v>
      </c>
      <c r="O523" s="1069">
        <f t="shared" ref="O523:T523" si="520">AA547</f>
        <v>0</v>
      </c>
      <c r="P523" s="1271">
        <f t="shared" si="520"/>
        <v>0</v>
      </c>
      <c r="Q523" s="1069">
        <f t="shared" si="520"/>
        <v>143</v>
      </c>
      <c r="R523" s="1162">
        <f t="shared" si="520"/>
        <v>100</v>
      </c>
      <c r="S523" s="1069">
        <f t="shared" si="520"/>
        <v>26.04</v>
      </c>
      <c r="T523" s="1267">
        <f t="shared" si="520"/>
        <v>20</v>
      </c>
      <c r="U523" s="1069">
        <f t="shared" si="518"/>
        <v>143</v>
      </c>
      <c r="V523" s="1253">
        <f t="shared" si="518"/>
        <v>100</v>
      </c>
      <c r="W523" s="1069">
        <f t="shared" si="518"/>
        <v>169.04</v>
      </c>
      <c r="X523" s="1162">
        <f t="shared" si="518"/>
        <v>120</v>
      </c>
      <c r="Z523" s="1802" t="s">
        <v>568</v>
      </c>
      <c r="AA523" s="895"/>
      <c r="AB523" s="1593"/>
      <c r="AC523" s="1090">
        <f>E527</f>
        <v>3.25</v>
      </c>
      <c r="AD523" s="1252">
        <f>F527</f>
        <v>2.25</v>
      </c>
      <c r="AE523" s="1090"/>
      <c r="AF523" s="1270"/>
      <c r="AG523" s="1090">
        <f t="shared" ref="AG523:AG524" si="521">AA523+AC523</f>
        <v>3.25</v>
      </c>
      <c r="AH523" s="1253">
        <f t="shared" ref="AH523:AH524" si="522">AB523+AD523</f>
        <v>2.25</v>
      </c>
      <c r="AI523" s="1090">
        <f t="shared" ref="AI523:AI524" si="523">AC523+AE523</f>
        <v>3.25</v>
      </c>
      <c r="AJ523" s="1162">
        <f t="shared" ref="AJ523:AJ524" si="524">AD523+AF523</f>
        <v>2.25</v>
      </c>
      <c r="AL523" s="453" t="s">
        <v>418</v>
      </c>
      <c r="AM523" s="1106">
        <f t="shared" si="513"/>
        <v>186.73</v>
      </c>
      <c r="AN523" s="1107">
        <f t="shared" si="514"/>
        <v>132.5</v>
      </c>
      <c r="AO523" s="1123" t="s">
        <v>413</v>
      </c>
      <c r="AP523" s="1326">
        <f t="shared" si="500"/>
        <v>0</v>
      </c>
      <c r="AQ523" s="1341">
        <f t="shared" si="501"/>
        <v>0</v>
      </c>
    </row>
    <row r="524" spans="1:46">
      <c r="A524" s="251" t="s">
        <v>461</v>
      </c>
      <c r="B524" s="247" t="s">
        <v>308</v>
      </c>
      <c r="C524" s="256">
        <v>100</v>
      </c>
      <c r="D524" s="242" t="s">
        <v>96</v>
      </c>
      <c r="E524" s="995">
        <v>7.5</v>
      </c>
      <c r="F524" s="1372">
        <v>7.5</v>
      </c>
      <c r="G524" s="242" t="s">
        <v>565</v>
      </c>
      <c r="H524" s="241">
        <v>0.216</v>
      </c>
      <c r="I524" s="1369">
        <v>0.216</v>
      </c>
      <c r="J524" s="242" t="s">
        <v>580</v>
      </c>
      <c r="K524" s="241">
        <v>75.834000000000003</v>
      </c>
      <c r="L524" s="1372">
        <v>45.5</v>
      </c>
      <c r="M524" s="93"/>
      <c r="N524" s="1113" t="s">
        <v>104</v>
      </c>
      <c r="O524" s="1069">
        <f t="shared" ref="O524:T524" si="525">AA551</f>
        <v>0</v>
      </c>
      <c r="P524" s="1059">
        <f t="shared" si="525"/>
        <v>0</v>
      </c>
      <c r="Q524" s="1069">
        <f t="shared" si="525"/>
        <v>0</v>
      </c>
      <c r="R524" s="1253">
        <f t="shared" si="525"/>
        <v>0</v>
      </c>
      <c r="S524" s="1069">
        <f t="shared" si="525"/>
        <v>0</v>
      </c>
      <c r="T524" s="1267">
        <f t="shared" si="525"/>
        <v>0</v>
      </c>
      <c r="U524" s="1066">
        <f t="shared" ref="U524:U546" si="526">O524+Q524</f>
        <v>0</v>
      </c>
      <c r="V524" s="1253">
        <f t="shared" ref="V524:V551" si="527">P524+R524</f>
        <v>0</v>
      </c>
      <c r="W524" s="1066">
        <f t="shared" ref="W524:W549" si="528">Q524+S524</f>
        <v>0</v>
      </c>
      <c r="X524" s="1162">
        <f t="shared" ref="X524:X551" si="529">R524+T524</f>
        <v>0</v>
      </c>
      <c r="Z524" s="1123" t="s">
        <v>413</v>
      </c>
      <c r="AA524" s="895"/>
      <c r="AB524" s="1594"/>
      <c r="AC524" s="1090"/>
      <c r="AD524" s="1252"/>
      <c r="AE524" s="1090"/>
      <c r="AF524" s="1270"/>
      <c r="AG524" s="1090">
        <f t="shared" si="521"/>
        <v>0</v>
      </c>
      <c r="AH524" s="1253">
        <f t="shared" si="522"/>
        <v>0</v>
      </c>
      <c r="AI524" s="1090">
        <f t="shared" si="523"/>
        <v>0</v>
      </c>
      <c r="AJ524" s="1162">
        <f t="shared" si="524"/>
        <v>0</v>
      </c>
      <c r="AL524" s="1105" t="s">
        <v>121</v>
      </c>
      <c r="AM524" s="1106">
        <f t="shared" si="513"/>
        <v>97.2</v>
      </c>
      <c r="AN524" s="1107">
        <f t="shared" si="514"/>
        <v>70.8</v>
      </c>
      <c r="AO524" s="1124" t="s">
        <v>125</v>
      </c>
      <c r="AP524" s="1326">
        <f t="shared" si="500"/>
        <v>31.25</v>
      </c>
      <c r="AQ524" s="1341">
        <f t="shared" si="501"/>
        <v>25</v>
      </c>
    </row>
    <row r="525" spans="1:46" ht="15" thickBot="1">
      <c r="A525" s="60"/>
      <c r="B525" s="1468"/>
      <c r="C525" s="70"/>
      <c r="D525" s="2724" t="s">
        <v>971</v>
      </c>
      <c r="E525" s="1345"/>
      <c r="F525" s="1506"/>
      <c r="J525" s="242" t="s">
        <v>584</v>
      </c>
      <c r="K525" s="241">
        <v>0.15</v>
      </c>
      <c r="L525" s="1372">
        <v>6</v>
      </c>
      <c r="M525" s="93"/>
      <c r="N525" s="1105" t="s">
        <v>132</v>
      </c>
      <c r="O525" s="1066">
        <f>C508</f>
        <v>200</v>
      </c>
      <c r="P525" s="1059">
        <f>C508</f>
        <v>200</v>
      </c>
      <c r="Q525" s="1066"/>
      <c r="R525" s="1162"/>
      <c r="S525" s="1066"/>
      <c r="T525" s="1267"/>
      <c r="U525" s="1066">
        <f t="shared" si="526"/>
        <v>200</v>
      </c>
      <c r="V525" s="1253">
        <f t="shared" si="527"/>
        <v>200</v>
      </c>
      <c r="W525" s="1066">
        <f t="shared" si="528"/>
        <v>0</v>
      </c>
      <c r="X525" s="1162">
        <f t="shared" si="529"/>
        <v>0</v>
      </c>
      <c r="Z525" s="1124" t="s">
        <v>125</v>
      </c>
      <c r="AA525" s="895"/>
      <c r="AB525" s="1594"/>
      <c r="AC525" s="1090">
        <f>E519</f>
        <v>31.25</v>
      </c>
      <c r="AD525" s="1252">
        <f>F519</f>
        <v>25</v>
      </c>
      <c r="AE525" s="1090"/>
      <c r="AF525" s="1270"/>
      <c r="AG525" s="1090">
        <f t="shared" ref="AG525:AJ532" si="530">AA525+AC525</f>
        <v>31.25</v>
      </c>
      <c r="AH525" s="1253">
        <f t="shared" si="530"/>
        <v>25</v>
      </c>
      <c r="AI525" s="1090">
        <f t="shared" si="530"/>
        <v>31.25</v>
      </c>
      <c r="AJ525" s="1162">
        <f t="shared" si="530"/>
        <v>25</v>
      </c>
      <c r="AL525" s="1105" t="s">
        <v>65</v>
      </c>
      <c r="AM525" s="1106">
        <f t="shared" si="513"/>
        <v>67.5</v>
      </c>
      <c r="AN525" s="1107">
        <f t="shared" si="514"/>
        <v>55.2</v>
      </c>
      <c r="AO525" s="1124" t="s">
        <v>87</v>
      </c>
      <c r="AP525" s="1326">
        <f t="shared" si="500"/>
        <v>43.48</v>
      </c>
      <c r="AQ525" s="1341">
        <f t="shared" si="501"/>
        <v>35.78</v>
      </c>
    </row>
    <row r="526" spans="1:46" ht="15" thickBot="1">
      <c r="A526" s="60"/>
      <c r="B526" s="1468"/>
      <c r="C526" s="70"/>
      <c r="D526" s="1421" t="s">
        <v>89</v>
      </c>
      <c r="E526" s="992">
        <v>5</v>
      </c>
      <c r="F526" s="1378">
        <v>5</v>
      </c>
      <c r="G526" s="1860" t="s">
        <v>660</v>
      </c>
      <c r="H526" s="39"/>
      <c r="I526" s="39"/>
      <c r="J526" s="242" t="s">
        <v>161</v>
      </c>
      <c r="K526" s="241">
        <v>5.4</v>
      </c>
      <c r="L526" s="990">
        <v>4.5</v>
      </c>
      <c r="M526" s="93"/>
      <c r="N526" s="453" t="s">
        <v>404</v>
      </c>
      <c r="O526" s="1066">
        <f t="shared" ref="O526:T526" si="531">AA554</f>
        <v>0</v>
      </c>
      <c r="P526" s="1059">
        <f t="shared" si="531"/>
        <v>0</v>
      </c>
      <c r="Q526" s="1066">
        <f t="shared" si="531"/>
        <v>0</v>
      </c>
      <c r="R526" s="1162">
        <f t="shared" si="531"/>
        <v>0</v>
      </c>
      <c r="S526" s="1066">
        <f t="shared" si="531"/>
        <v>0</v>
      </c>
      <c r="T526" s="1267">
        <f t="shared" si="531"/>
        <v>0</v>
      </c>
      <c r="U526" s="1066">
        <f t="shared" si="526"/>
        <v>0</v>
      </c>
      <c r="V526" s="1253">
        <f t="shared" si="527"/>
        <v>0</v>
      </c>
      <c r="W526" s="1066">
        <f t="shared" si="528"/>
        <v>0</v>
      </c>
      <c r="X526" s="1162">
        <f t="shared" si="529"/>
        <v>0</v>
      </c>
      <c r="Z526" s="1124" t="s">
        <v>87</v>
      </c>
      <c r="AA526" s="895">
        <f>E512+K508</f>
        <v>26.08</v>
      </c>
      <c r="AB526" s="1597">
        <f>F512+L508</f>
        <v>21.28</v>
      </c>
      <c r="AC526" s="1090">
        <f>E522+K526</f>
        <v>17.399999999999999</v>
      </c>
      <c r="AD526" s="1252">
        <f>F522+L526</f>
        <v>14.5</v>
      </c>
      <c r="AE526" s="1090"/>
      <c r="AF526" s="1270"/>
      <c r="AG526" s="1090">
        <f t="shared" si="530"/>
        <v>43.48</v>
      </c>
      <c r="AH526" s="1253">
        <f t="shared" si="530"/>
        <v>35.78</v>
      </c>
      <c r="AI526" s="1090">
        <f t="shared" si="530"/>
        <v>17.399999999999999</v>
      </c>
      <c r="AJ526" s="1162">
        <f t="shared" si="530"/>
        <v>14.5</v>
      </c>
      <c r="AL526" s="1105" t="s">
        <v>60</v>
      </c>
      <c r="AM526" s="1106">
        <f t="shared" si="513"/>
        <v>236</v>
      </c>
      <c r="AN526" s="1107">
        <f t="shared" si="514"/>
        <v>236</v>
      </c>
      <c r="AO526" s="1124" t="s">
        <v>68</v>
      </c>
      <c r="AP526" s="1326">
        <f t="shared" si="500"/>
        <v>102.16200000000001</v>
      </c>
      <c r="AQ526" s="1341">
        <f t="shared" si="501"/>
        <v>82.004999999999995</v>
      </c>
    </row>
    <row r="527" spans="1:46" ht="15" thickBot="1">
      <c r="A527" s="60"/>
      <c r="B527" s="1468"/>
      <c r="C527" s="70"/>
      <c r="D527" s="242" t="s">
        <v>589</v>
      </c>
      <c r="E527" s="241">
        <v>3.25</v>
      </c>
      <c r="F527" s="1370">
        <v>2.25</v>
      </c>
      <c r="G527" s="1485" t="s">
        <v>100</v>
      </c>
      <c r="H527" s="1357" t="s">
        <v>101</v>
      </c>
      <c r="I527" s="1875" t="s">
        <v>102</v>
      </c>
      <c r="J527" s="242" t="s">
        <v>583</v>
      </c>
      <c r="K527" s="241">
        <v>0.06</v>
      </c>
      <c r="L527" s="990">
        <v>0.06</v>
      </c>
      <c r="M527" s="93"/>
      <c r="N527" s="1105" t="s">
        <v>405</v>
      </c>
      <c r="O527" s="1066">
        <f t="shared" ref="O527:T527" si="532">AA558</f>
        <v>186.73</v>
      </c>
      <c r="P527" s="1271">
        <f t="shared" si="532"/>
        <v>132.5</v>
      </c>
      <c r="Q527" s="1066">
        <f t="shared" si="532"/>
        <v>0</v>
      </c>
      <c r="R527" s="1253">
        <f t="shared" si="532"/>
        <v>0</v>
      </c>
      <c r="S527" s="1066">
        <f t="shared" si="532"/>
        <v>0</v>
      </c>
      <c r="T527" s="1272">
        <f t="shared" si="532"/>
        <v>0</v>
      </c>
      <c r="U527" s="1066">
        <f t="shared" si="526"/>
        <v>186.73</v>
      </c>
      <c r="V527" s="1253">
        <f t="shared" si="527"/>
        <v>132.5</v>
      </c>
      <c r="W527" s="1066">
        <f t="shared" si="528"/>
        <v>0</v>
      </c>
      <c r="X527" s="1162">
        <f t="shared" si="529"/>
        <v>0</v>
      </c>
      <c r="Z527" s="1124" t="s">
        <v>68</v>
      </c>
      <c r="AA527" s="895">
        <f>E510</f>
        <v>25.341999999999999</v>
      </c>
      <c r="AB527" s="1597">
        <f>F510</f>
        <v>20.52</v>
      </c>
      <c r="AC527" s="1090">
        <f>E520</f>
        <v>15.75</v>
      </c>
      <c r="AD527" s="1252">
        <f>F520</f>
        <v>12.625</v>
      </c>
      <c r="AE527" s="1090">
        <f>E542</f>
        <v>61.07</v>
      </c>
      <c r="AF527" s="1270">
        <f>F542</f>
        <v>48.86</v>
      </c>
      <c r="AG527" s="1090">
        <f t="shared" si="530"/>
        <v>41.091999999999999</v>
      </c>
      <c r="AH527" s="1253">
        <f t="shared" si="530"/>
        <v>33.144999999999996</v>
      </c>
      <c r="AI527" s="1090">
        <f t="shared" si="530"/>
        <v>76.819999999999993</v>
      </c>
      <c r="AJ527" s="1162">
        <f t="shared" si="530"/>
        <v>61.484999999999999</v>
      </c>
      <c r="AL527" s="1105" t="s">
        <v>139</v>
      </c>
      <c r="AM527" s="1106">
        <f t="shared" si="513"/>
        <v>0</v>
      </c>
      <c r="AN527" s="1114">
        <f t="shared" si="514"/>
        <v>0</v>
      </c>
      <c r="AO527" s="1124" t="s">
        <v>74</v>
      </c>
      <c r="AP527" s="1326">
        <f t="shared" si="500"/>
        <v>106.175</v>
      </c>
      <c r="AQ527" s="1341">
        <f t="shared" si="501"/>
        <v>85</v>
      </c>
    </row>
    <row r="528" spans="1:46">
      <c r="A528" s="60"/>
      <c r="B528" s="1468"/>
      <c r="C528" s="70"/>
      <c r="D528" s="1421" t="s">
        <v>351</v>
      </c>
      <c r="E528" s="1406">
        <v>7.4999999999999997E-2</v>
      </c>
      <c r="F528" s="1407">
        <v>7.4999999999999997E-2</v>
      </c>
      <c r="G528" s="987" t="s">
        <v>663</v>
      </c>
      <c r="H528" s="988">
        <v>44.1</v>
      </c>
      <c r="I528" s="1448">
        <v>44.1</v>
      </c>
      <c r="J528" s="242" t="s">
        <v>581</v>
      </c>
      <c r="K528" s="241">
        <v>3</v>
      </c>
      <c r="L528" s="990">
        <v>3</v>
      </c>
      <c r="M528" s="93"/>
      <c r="N528" s="1105" t="s">
        <v>121</v>
      </c>
      <c r="O528" s="1066"/>
      <c r="P528" s="1059"/>
      <c r="Q528" s="1066">
        <f>H516</f>
        <v>97.2</v>
      </c>
      <c r="R528" s="1162">
        <f>I516</f>
        <v>70.8</v>
      </c>
      <c r="S528" s="1066"/>
      <c r="T528" s="1267"/>
      <c r="U528" s="1066">
        <f t="shared" si="526"/>
        <v>97.2</v>
      </c>
      <c r="V528" s="1253">
        <f t="shared" si="527"/>
        <v>70.8</v>
      </c>
      <c r="W528" s="1066">
        <f t="shared" si="528"/>
        <v>97.2</v>
      </c>
      <c r="X528" s="1162">
        <f t="shared" si="529"/>
        <v>70.8</v>
      </c>
      <c r="Z528" s="1124" t="s">
        <v>74</v>
      </c>
      <c r="AA528" s="895">
        <f>K506</f>
        <v>56.174999999999997</v>
      </c>
      <c r="AB528" s="1594">
        <f>L506</f>
        <v>45</v>
      </c>
      <c r="AC528" s="1090">
        <f>E517</f>
        <v>50</v>
      </c>
      <c r="AD528" s="1252">
        <f>F517</f>
        <v>40</v>
      </c>
      <c r="AE528" s="1090"/>
      <c r="AF528" s="1270"/>
      <c r="AG528" s="1090">
        <f t="shared" si="530"/>
        <v>106.175</v>
      </c>
      <c r="AH528" s="1253">
        <f t="shared" si="530"/>
        <v>85</v>
      </c>
      <c r="AI528" s="1090">
        <f t="shared" si="530"/>
        <v>50</v>
      </c>
      <c r="AJ528" s="1162">
        <f t="shared" si="530"/>
        <v>40</v>
      </c>
      <c r="AL528" s="1105" t="s">
        <v>64</v>
      </c>
      <c r="AM528" s="1106">
        <f t="shared" si="513"/>
        <v>28.8</v>
      </c>
      <c r="AN528" s="1114">
        <f t="shared" si="514"/>
        <v>28.56</v>
      </c>
      <c r="AO528" s="1124" t="s">
        <v>129</v>
      </c>
      <c r="AP528" s="1326">
        <f t="shared" si="500"/>
        <v>0</v>
      </c>
      <c r="AQ528" s="1341">
        <f t="shared" si="501"/>
        <v>0</v>
      </c>
    </row>
    <row r="529" spans="1:43">
      <c r="A529" s="60"/>
      <c r="B529" s="1468"/>
      <c r="C529" s="70"/>
      <c r="D529" s="1462" t="s">
        <v>658</v>
      </c>
      <c r="E529" s="241">
        <v>3.6749999999999998</v>
      </c>
      <c r="F529" s="1373"/>
      <c r="G529" s="242" t="s">
        <v>81</v>
      </c>
      <c r="H529" s="241">
        <v>136.6</v>
      </c>
      <c r="I529" s="1380">
        <v>136.6</v>
      </c>
      <c r="J529" s="242" t="s">
        <v>372</v>
      </c>
      <c r="K529" s="241">
        <v>1.8</v>
      </c>
      <c r="L529" s="990">
        <v>1.32</v>
      </c>
      <c r="M529" s="93"/>
      <c r="N529" s="1105" t="s">
        <v>65</v>
      </c>
      <c r="O529" s="1066"/>
      <c r="P529" s="1059"/>
      <c r="Q529" s="1066"/>
      <c r="R529" s="1162"/>
      <c r="S529" s="1678">
        <f>E538</f>
        <v>67.5</v>
      </c>
      <c r="T529" s="1272">
        <f>F538</f>
        <v>55.2</v>
      </c>
      <c r="U529" s="1066">
        <f t="shared" si="526"/>
        <v>0</v>
      </c>
      <c r="V529" s="1253">
        <f t="shared" si="527"/>
        <v>0</v>
      </c>
      <c r="W529" s="1066">
        <f t="shared" si="528"/>
        <v>67.5</v>
      </c>
      <c r="X529" s="1162">
        <f t="shared" si="529"/>
        <v>55.2</v>
      </c>
      <c r="Z529" s="1124" t="s">
        <v>129</v>
      </c>
      <c r="AA529" s="895"/>
      <c r="AB529" s="1598"/>
      <c r="AC529" s="1090"/>
      <c r="AD529" s="1252"/>
      <c r="AE529" s="1090"/>
      <c r="AF529" s="1270"/>
      <c r="AG529" s="1090">
        <f t="shared" si="530"/>
        <v>0</v>
      </c>
      <c r="AH529" s="1253">
        <f t="shared" si="530"/>
        <v>0</v>
      </c>
      <c r="AI529" s="1090">
        <f t="shared" si="530"/>
        <v>0</v>
      </c>
      <c r="AJ529" s="1162">
        <f t="shared" si="530"/>
        <v>0</v>
      </c>
      <c r="AL529" s="1105" t="s">
        <v>47</v>
      </c>
      <c r="AM529" s="1106">
        <f t="shared" si="513"/>
        <v>0</v>
      </c>
      <c r="AN529" s="1114">
        <f t="shared" si="514"/>
        <v>0</v>
      </c>
      <c r="AO529" s="1124" t="s">
        <v>127</v>
      </c>
      <c r="AP529" s="1326">
        <f t="shared" si="500"/>
        <v>1.8</v>
      </c>
      <c r="AQ529" s="1341">
        <f t="shared" si="501"/>
        <v>1.32</v>
      </c>
    </row>
    <row r="530" spans="1:43" ht="15" thickBot="1">
      <c r="A530" s="1895"/>
      <c r="B530" s="1468"/>
      <c r="C530" s="70"/>
      <c r="D530" s="2724" t="s">
        <v>978</v>
      </c>
      <c r="E530" s="1345"/>
      <c r="F530" s="1517"/>
      <c r="G530" s="1376" t="s">
        <v>82</v>
      </c>
      <c r="H530" s="1377">
        <v>8</v>
      </c>
      <c r="I530" s="1469">
        <v>8</v>
      </c>
      <c r="J530" s="242" t="s">
        <v>582</v>
      </c>
      <c r="K530" s="241">
        <v>0.24</v>
      </c>
      <c r="L530" s="990">
        <v>0.24</v>
      </c>
      <c r="M530" s="93"/>
      <c r="N530" s="1105" t="s">
        <v>60</v>
      </c>
      <c r="O530" s="1066"/>
      <c r="P530" s="1273"/>
      <c r="Q530" s="1779">
        <f>H521+K518</f>
        <v>236</v>
      </c>
      <c r="R530" s="1274">
        <f>I521+L518</f>
        <v>236</v>
      </c>
      <c r="S530" s="1066"/>
      <c r="T530" s="1275"/>
      <c r="U530" s="1066">
        <f t="shared" si="526"/>
        <v>236</v>
      </c>
      <c r="V530" s="1253">
        <f t="shared" si="527"/>
        <v>236</v>
      </c>
      <c r="W530" s="1066">
        <f t="shared" si="528"/>
        <v>236</v>
      </c>
      <c r="X530" s="1162">
        <f t="shared" si="529"/>
        <v>236</v>
      </c>
      <c r="Z530" s="1124" t="s">
        <v>130</v>
      </c>
      <c r="AA530" s="895"/>
      <c r="AB530" s="1599"/>
      <c r="AC530" s="1090">
        <f>K529</f>
        <v>1.8</v>
      </c>
      <c r="AD530" s="1252">
        <f>L529</f>
        <v>1.32</v>
      </c>
      <c r="AE530" s="1090"/>
      <c r="AF530" s="1270"/>
      <c r="AG530" s="1090">
        <f t="shared" si="530"/>
        <v>1.8</v>
      </c>
      <c r="AH530" s="1253">
        <f t="shared" si="530"/>
        <v>1.32</v>
      </c>
      <c r="AI530" s="1090">
        <f t="shared" si="530"/>
        <v>1.8</v>
      </c>
      <c r="AJ530" s="1162">
        <f t="shared" si="530"/>
        <v>1.32</v>
      </c>
      <c r="AL530" s="1105" t="s">
        <v>67</v>
      </c>
      <c r="AM530" s="1106">
        <f t="shared" si="513"/>
        <v>5</v>
      </c>
      <c r="AN530" s="1114">
        <f t="shared" si="514"/>
        <v>5</v>
      </c>
      <c r="AO530" s="2365" t="s">
        <v>158</v>
      </c>
      <c r="AP530" s="2346">
        <f t="shared" si="500"/>
        <v>32.68</v>
      </c>
      <c r="AQ530" s="2327">
        <f t="shared" si="501"/>
        <v>32.68</v>
      </c>
    </row>
    <row r="531" spans="1:43" ht="15" thickBot="1">
      <c r="A531" s="60"/>
      <c r="B531" s="1468"/>
      <c r="C531" s="70"/>
      <c r="D531" s="242" t="s">
        <v>50</v>
      </c>
      <c r="E531" s="241">
        <v>2.5</v>
      </c>
      <c r="F531" s="1372">
        <v>2.5</v>
      </c>
      <c r="G531" s="230"/>
      <c r="H531" s="226"/>
      <c r="I531" s="1735"/>
      <c r="J531" s="242" t="s">
        <v>565</v>
      </c>
      <c r="K531" s="241">
        <v>0.15</v>
      </c>
      <c r="L531" s="990">
        <v>0.15</v>
      </c>
      <c r="M531" s="93"/>
      <c r="N531" s="1105" t="s">
        <v>139</v>
      </c>
      <c r="O531" s="1066"/>
      <c r="P531" s="1059"/>
      <c r="Q531" s="1066"/>
      <c r="R531" s="1162"/>
      <c r="S531" s="1066"/>
      <c r="T531" s="1267"/>
      <c r="U531" s="1066">
        <f t="shared" si="526"/>
        <v>0</v>
      </c>
      <c r="V531" s="1253">
        <f t="shared" si="527"/>
        <v>0</v>
      </c>
      <c r="W531" s="1066">
        <f t="shared" si="528"/>
        <v>0</v>
      </c>
      <c r="X531" s="1162">
        <f t="shared" si="529"/>
        <v>0</v>
      </c>
      <c r="Z531" s="1123" t="s">
        <v>96</v>
      </c>
      <c r="AA531" s="2717">
        <f>H506+K507</f>
        <v>25.18</v>
      </c>
      <c r="AB531" s="1600">
        <f>I506+L507</f>
        <v>25.18</v>
      </c>
      <c r="AC531" s="1091">
        <f>E524</f>
        <v>7.5</v>
      </c>
      <c r="AD531" s="1254">
        <f>F524</f>
        <v>7.5</v>
      </c>
      <c r="AE531" s="1091"/>
      <c r="AF531" s="1602"/>
      <c r="AG531" s="1091">
        <f t="shared" si="530"/>
        <v>32.68</v>
      </c>
      <c r="AH531" s="1255">
        <f t="shared" si="530"/>
        <v>32.68</v>
      </c>
      <c r="AI531" s="1091">
        <f t="shared" si="530"/>
        <v>7.5</v>
      </c>
      <c r="AJ531" s="1055">
        <f t="shared" si="530"/>
        <v>7.5</v>
      </c>
      <c r="AL531" s="1105" t="s">
        <v>82</v>
      </c>
      <c r="AM531" s="1106">
        <f t="shared" si="513"/>
        <v>20.79</v>
      </c>
      <c r="AN531" s="1114">
        <f t="shared" si="514"/>
        <v>20.79</v>
      </c>
      <c r="AO531" s="2307" t="s">
        <v>854</v>
      </c>
      <c r="AP531" s="2328">
        <f t="shared" si="500"/>
        <v>396.63100000000003</v>
      </c>
      <c r="AQ531" s="1342">
        <f t="shared" si="501"/>
        <v>309.53499999999997</v>
      </c>
    </row>
    <row r="532" spans="1:43" ht="15" thickBot="1">
      <c r="A532" s="60"/>
      <c r="B532" s="1468"/>
      <c r="C532" s="70"/>
      <c r="D532" s="242" t="s">
        <v>54</v>
      </c>
      <c r="E532" s="1406">
        <v>1</v>
      </c>
      <c r="F532" s="1407">
        <v>1</v>
      </c>
      <c r="G532" s="1932" t="s">
        <v>308</v>
      </c>
      <c r="H532" s="39"/>
      <c r="I532" s="49"/>
      <c r="J532" s="60"/>
      <c r="K532" s="9"/>
      <c r="L532" s="70"/>
      <c r="M532" s="93"/>
      <c r="N532" s="1105" t="s">
        <v>64</v>
      </c>
      <c r="O532" s="1066"/>
      <c r="P532" s="1059"/>
      <c r="Q532" s="1069">
        <f>H517</f>
        <v>28.8</v>
      </c>
      <c r="R532" s="1276">
        <f>I517</f>
        <v>28.56</v>
      </c>
      <c r="S532" s="1066"/>
      <c r="T532" s="1267"/>
      <c r="U532" s="1066">
        <f t="shared" si="526"/>
        <v>28.8</v>
      </c>
      <c r="V532" s="1253">
        <f t="shared" si="527"/>
        <v>28.56</v>
      </c>
      <c r="W532" s="1066">
        <f t="shared" si="528"/>
        <v>28.8</v>
      </c>
      <c r="X532" s="1162">
        <f t="shared" si="529"/>
        <v>28.56</v>
      </c>
      <c r="Z532" s="2307" t="s">
        <v>854</v>
      </c>
      <c r="AA532" s="2308">
        <f t="shared" ref="AA532:AF532" si="533">SUM(AA519:AA531)</f>
        <v>132.77699999999999</v>
      </c>
      <c r="AB532" s="2319">
        <f t="shared" si="533"/>
        <v>111.97999999999999</v>
      </c>
      <c r="AC532" s="2320">
        <f t="shared" si="533"/>
        <v>202.78400000000002</v>
      </c>
      <c r="AD532" s="2321">
        <f t="shared" si="533"/>
        <v>148.69499999999999</v>
      </c>
      <c r="AE532" s="2322">
        <f t="shared" si="533"/>
        <v>61.07</v>
      </c>
      <c r="AF532" s="2309">
        <f t="shared" si="533"/>
        <v>48.86</v>
      </c>
      <c r="AG532" s="1908">
        <f t="shared" si="530"/>
        <v>335.56100000000004</v>
      </c>
      <c r="AH532" s="1253">
        <f t="shared" si="530"/>
        <v>260.67499999999995</v>
      </c>
      <c r="AI532" s="1908">
        <f t="shared" si="530"/>
        <v>263.85400000000004</v>
      </c>
      <c r="AJ532" s="1276">
        <f t="shared" si="530"/>
        <v>197.55500000000001</v>
      </c>
      <c r="AL532" s="1105" t="s">
        <v>89</v>
      </c>
      <c r="AM532" s="1106">
        <f t="shared" si="513"/>
        <v>18.399999999999999</v>
      </c>
      <c r="AN532" s="1114">
        <f t="shared" si="514"/>
        <v>18.399999999999999</v>
      </c>
      <c r="AO532" s="2272" t="s">
        <v>853</v>
      </c>
    </row>
    <row r="533" spans="1:43" ht="15" thickBot="1">
      <c r="A533" s="60"/>
      <c r="B533" s="1468"/>
      <c r="C533" s="70"/>
      <c r="D533" s="1421" t="s">
        <v>162</v>
      </c>
      <c r="E533" s="241">
        <v>0.01</v>
      </c>
      <c r="F533" s="1372">
        <v>0.01</v>
      </c>
      <c r="G533" s="1386" t="s">
        <v>100</v>
      </c>
      <c r="H533" s="1367" t="s">
        <v>101</v>
      </c>
      <c r="I533" s="1368" t="s">
        <v>102</v>
      </c>
      <c r="J533" s="60"/>
      <c r="K533" s="9"/>
      <c r="L533" s="70"/>
      <c r="M533" s="93"/>
      <c r="N533" s="1105" t="s">
        <v>425</v>
      </c>
      <c r="O533" s="1066"/>
      <c r="P533" s="1059"/>
      <c r="Q533" s="1066"/>
      <c r="R533" s="1162"/>
      <c r="S533" s="1066"/>
      <c r="T533" s="1267"/>
      <c r="U533" s="1066">
        <f t="shared" si="526"/>
        <v>0</v>
      </c>
      <c r="V533" s="1253">
        <f t="shared" si="527"/>
        <v>0</v>
      </c>
      <c r="W533" s="1066">
        <f t="shared" si="528"/>
        <v>0</v>
      </c>
      <c r="X533" s="1162">
        <f t="shared" si="529"/>
        <v>0</v>
      </c>
      <c r="Z533" s="2272" t="s">
        <v>966</v>
      </c>
      <c r="AA533" s="2268"/>
      <c r="AB533" s="2273"/>
      <c r="AC533" s="2274"/>
      <c r="AD533" s="2275"/>
      <c r="AE533" s="2274"/>
      <c r="AF533" s="2276"/>
      <c r="AL533" s="1105" t="s">
        <v>131</v>
      </c>
      <c r="AM533" s="1106">
        <f t="shared" si="513"/>
        <v>0.80814999999999992</v>
      </c>
      <c r="AN533" s="1114">
        <f t="shared" si="514"/>
        <v>32.326000000000001</v>
      </c>
      <c r="AO533" s="1124" t="s">
        <v>130</v>
      </c>
      <c r="AP533" s="1326">
        <f t="shared" ref="AP533:AQ539" si="534">AA534+AC534+AE534</f>
        <v>0</v>
      </c>
      <c r="AQ533" s="1341">
        <f t="shared" si="534"/>
        <v>0</v>
      </c>
    </row>
    <row r="534" spans="1:43">
      <c r="A534" s="1895"/>
      <c r="B534" s="1468"/>
      <c r="C534" s="70"/>
      <c r="D534" s="1566" t="s">
        <v>81</v>
      </c>
      <c r="E534" s="992">
        <v>200</v>
      </c>
      <c r="F534" s="1378">
        <v>200</v>
      </c>
      <c r="G534" s="987" t="s">
        <v>698</v>
      </c>
      <c r="H534" s="988">
        <v>143</v>
      </c>
      <c r="I534" s="989">
        <f>C524</f>
        <v>100</v>
      </c>
      <c r="J534" s="60"/>
      <c r="K534" s="9"/>
      <c r="L534" s="70"/>
      <c r="M534" s="93"/>
      <c r="N534" s="1105" t="s">
        <v>67</v>
      </c>
      <c r="O534" s="1066"/>
      <c r="P534" s="1059"/>
      <c r="Q534" s="1066"/>
      <c r="R534" s="1162"/>
      <c r="S534" s="1066">
        <f>H538</f>
        <v>5</v>
      </c>
      <c r="T534" s="1267">
        <f>I538</f>
        <v>5</v>
      </c>
      <c r="U534" s="1066">
        <f t="shared" si="526"/>
        <v>0</v>
      </c>
      <c r="V534" s="1253">
        <f t="shared" si="527"/>
        <v>0</v>
      </c>
      <c r="W534" s="1066">
        <f t="shared" si="528"/>
        <v>5</v>
      </c>
      <c r="X534" s="1162">
        <f t="shared" si="529"/>
        <v>5</v>
      </c>
      <c r="Z534" s="1124"/>
      <c r="AA534" s="895"/>
      <c r="AB534" s="1594"/>
      <c r="AC534" s="1090"/>
      <c r="AD534" s="1252"/>
      <c r="AE534" s="1090"/>
      <c r="AF534" s="1270"/>
      <c r="AG534" s="1090">
        <f t="shared" ref="AG534:AJ540" si="535">AA534+AC534</f>
        <v>0</v>
      </c>
      <c r="AH534" s="1253">
        <f t="shared" si="535"/>
        <v>0</v>
      </c>
      <c r="AI534" s="1090">
        <f t="shared" si="535"/>
        <v>0</v>
      </c>
      <c r="AJ534" s="1162">
        <f t="shared" si="535"/>
        <v>0</v>
      </c>
      <c r="AL534" s="1105" t="s">
        <v>50</v>
      </c>
      <c r="AM534" s="1106">
        <f t="shared" si="513"/>
        <v>13.44</v>
      </c>
      <c r="AN534" s="1114">
        <f t="shared" si="514"/>
        <v>13.44</v>
      </c>
      <c r="AO534" s="1124" t="s">
        <v>128</v>
      </c>
      <c r="AP534" s="1326">
        <f t="shared" si="534"/>
        <v>0</v>
      </c>
      <c r="AQ534" s="1341">
        <f t="shared" si="534"/>
        <v>0</v>
      </c>
    </row>
    <row r="535" spans="1:43" ht="15" thickBot="1">
      <c r="A535" s="1769" t="s">
        <v>378</v>
      </c>
      <c r="B535" s="41"/>
      <c r="C535" s="1942">
        <f>SUM(C515:C530)</f>
        <v>1020</v>
      </c>
      <c r="D535" s="1523" t="s">
        <v>426</v>
      </c>
      <c r="E535" s="1390"/>
      <c r="F535" s="1426">
        <v>1</v>
      </c>
      <c r="G535" s="56"/>
      <c r="H535" s="31"/>
      <c r="I535" s="72"/>
      <c r="J535" s="56"/>
      <c r="K535" s="31"/>
      <c r="L535" s="72"/>
      <c r="M535" s="93"/>
      <c r="N535" s="1105" t="s">
        <v>82</v>
      </c>
      <c r="O535" s="1606">
        <f>H508</f>
        <v>2.31</v>
      </c>
      <c r="P535" s="1271">
        <f>I508</f>
        <v>2.31</v>
      </c>
      <c r="Q535" s="1066">
        <f>H522+H530</f>
        <v>10.879999999999999</v>
      </c>
      <c r="R535" s="1253">
        <f>I522+I530</f>
        <v>10.879999999999999</v>
      </c>
      <c r="S535" s="1066">
        <f>E543</f>
        <v>7.6</v>
      </c>
      <c r="T535" s="1272">
        <f>F543</f>
        <v>7.6</v>
      </c>
      <c r="U535" s="1066">
        <f t="shared" si="526"/>
        <v>13.19</v>
      </c>
      <c r="V535" s="1253">
        <f t="shared" si="527"/>
        <v>13.19</v>
      </c>
      <c r="W535" s="1066">
        <f t="shared" si="528"/>
        <v>18.479999999999997</v>
      </c>
      <c r="X535" s="1162">
        <f t="shared" si="529"/>
        <v>18.479999999999997</v>
      </c>
      <c r="Z535" s="1124" t="s">
        <v>128</v>
      </c>
      <c r="AA535" s="895"/>
      <c r="AB535" s="1594"/>
      <c r="AC535" s="1090"/>
      <c r="AD535" s="1252"/>
      <c r="AE535" s="1090"/>
      <c r="AF535" s="1270"/>
      <c r="AG535" s="1090">
        <f t="shared" si="535"/>
        <v>0</v>
      </c>
      <c r="AH535" s="1253">
        <f t="shared" si="535"/>
        <v>0</v>
      </c>
      <c r="AI535" s="1090">
        <f t="shared" si="535"/>
        <v>0</v>
      </c>
      <c r="AJ535" s="1162">
        <f t="shared" si="535"/>
        <v>0</v>
      </c>
      <c r="AL535" s="1105" t="s">
        <v>140</v>
      </c>
      <c r="AM535" s="1106">
        <f t="shared" si="513"/>
        <v>0</v>
      </c>
      <c r="AN535" s="1114">
        <f t="shared" si="514"/>
        <v>0</v>
      </c>
      <c r="AO535" s="1124" t="s">
        <v>126</v>
      </c>
      <c r="AP535" s="1326">
        <f t="shared" si="534"/>
        <v>0</v>
      </c>
      <c r="AQ535" s="1341">
        <f t="shared" si="534"/>
        <v>0</v>
      </c>
    </row>
    <row r="536" spans="1:43" ht="15" thickBot="1">
      <c r="A536" s="623"/>
      <c r="B536" s="170" t="s">
        <v>238</v>
      </c>
      <c r="C536" s="1946"/>
      <c r="D536" s="1941" t="s">
        <v>725</v>
      </c>
      <c r="E536" s="1446"/>
      <c r="F536" s="1097"/>
      <c r="G536" s="1936"/>
      <c r="H536" s="1936"/>
      <c r="I536" s="39"/>
      <c r="J536" s="2023" t="s">
        <v>755</v>
      </c>
      <c r="K536" s="1503"/>
      <c r="L536" s="1504"/>
      <c r="M536" s="93"/>
      <c r="N536" s="1105" t="s">
        <v>89</v>
      </c>
      <c r="O536" s="1066">
        <f>K509+E507</f>
        <v>8.4</v>
      </c>
      <c r="P536" s="1059">
        <f>L509+F507</f>
        <v>8.4</v>
      </c>
      <c r="Q536" s="1066">
        <f>E526+K528</f>
        <v>8</v>
      </c>
      <c r="R536" s="1162">
        <f>F526+L528</f>
        <v>8</v>
      </c>
      <c r="S536" s="1066">
        <f>E544</f>
        <v>2</v>
      </c>
      <c r="T536" s="1267">
        <f>F544</f>
        <v>2</v>
      </c>
      <c r="U536" s="1066">
        <f t="shared" si="526"/>
        <v>16.399999999999999</v>
      </c>
      <c r="V536" s="1253">
        <f t="shared" si="527"/>
        <v>16.399999999999999</v>
      </c>
      <c r="W536" s="1066">
        <f t="shared" si="528"/>
        <v>10</v>
      </c>
      <c r="X536" s="1162">
        <f t="shared" si="529"/>
        <v>10</v>
      </c>
      <c r="Z536" s="1124" t="s">
        <v>126</v>
      </c>
      <c r="AA536" s="895"/>
      <c r="AB536" s="1599"/>
      <c r="AC536" s="1090"/>
      <c r="AD536" s="1252"/>
      <c r="AE536" s="1090"/>
      <c r="AF536" s="1270"/>
      <c r="AG536" s="1090">
        <f t="shared" si="535"/>
        <v>0</v>
      </c>
      <c r="AH536" s="1253">
        <f t="shared" si="535"/>
        <v>0</v>
      </c>
      <c r="AI536" s="1090">
        <f t="shared" si="535"/>
        <v>0</v>
      </c>
      <c r="AJ536" s="1162">
        <f t="shared" si="535"/>
        <v>0</v>
      </c>
      <c r="AL536" s="1105" t="s">
        <v>52</v>
      </c>
      <c r="AM536" s="1106">
        <f t="shared" si="513"/>
        <v>1</v>
      </c>
      <c r="AN536" s="1114">
        <f t="shared" si="514"/>
        <v>1</v>
      </c>
      <c r="AO536" s="1124" t="s">
        <v>412</v>
      </c>
      <c r="AP536" s="1326">
        <f t="shared" si="534"/>
        <v>0</v>
      </c>
      <c r="AQ536" s="1341">
        <f t="shared" si="534"/>
        <v>0</v>
      </c>
    </row>
    <row r="537" spans="1:43" ht="15" thickBot="1">
      <c r="A537" s="2506" t="s">
        <v>906</v>
      </c>
      <c r="B537" s="1944" t="s">
        <v>718</v>
      </c>
      <c r="C537" s="1945">
        <v>200</v>
      </c>
      <c r="D537" s="1410" t="s">
        <v>100</v>
      </c>
      <c r="E537" s="1367" t="s">
        <v>101</v>
      </c>
      <c r="F537" s="1368" t="s">
        <v>102</v>
      </c>
      <c r="G537" s="1940" t="s">
        <v>100</v>
      </c>
      <c r="H537" s="1357" t="s">
        <v>101</v>
      </c>
      <c r="I537" s="1358" t="s">
        <v>102</v>
      </c>
      <c r="J537" s="2024" t="s">
        <v>756</v>
      </c>
      <c r="K537" s="1514"/>
      <c r="L537" s="1515"/>
      <c r="M537" s="93"/>
      <c r="N537" s="644" t="s">
        <v>144</v>
      </c>
      <c r="O537" s="1066"/>
      <c r="P537" s="1271"/>
      <c r="Q537" s="1066">
        <f>R537/1000/0.04</f>
        <v>0.621</v>
      </c>
      <c r="R537" s="1253">
        <f>I518+L525</f>
        <v>24.84</v>
      </c>
      <c r="S537" s="2020">
        <f>T537/1000/0.04</f>
        <v>0.18714999999999998</v>
      </c>
      <c r="T537" s="1272">
        <f>F541</f>
        <v>7.4859999999999998</v>
      </c>
      <c r="U537" s="1066">
        <f t="shared" si="526"/>
        <v>0.621</v>
      </c>
      <c r="V537" s="1253">
        <f t="shared" si="527"/>
        <v>24.84</v>
      </c>
      <c r="W537" s="1066">
        <f t="shared" si="528"/>
        <v>0.80814999999999992</v>
      </c>
      <c r="X537" s="1162">
        <f t="shared" si="529"/>
        <v>32.326000000000001</v>
      </c>
      <c r="Z537" s="1124" t="s">
        <v>412</v>
      </c>
      <c r="AA537" s="895"/>
      <c r="AB537" s="1599"/>
      <c r="AC537" s="1090"/>
      <c r="AD537" s="1252"/>
      <c r="AE537" s="1090"/>
      <c r="AF537" s="1270"/>
      <c r="AG537" s="1090">
        <f t="shared" si="535"/>
        <v>0</v>
      </c>
      <c r="AH537" s="1253">
        <f t="shared" si="535"/>
        <v>0</v>
      </c>
      <c r="AI537" s="1090">
        <f t="shared" si="535"/>
        <v>0</v>
      </c>
      <c r="AJ537" s="1162">
        <f t="shared" si="535"/>
        <v>0</v>
      </c>
      <c r="AL537" s="1105" t="s">
        <v>138</v>
      </c>
      <c r="AM537" s="1106">
        <f t="shared" si="513"/>
        <v>0</v>
      </c>
      <c r="AN537" s="1114">
        <f t="shared" si="514"/>
        <v>0</v>
      </c>
      <c r="AO537" s="2325" t="s">
        <v>96</v>
      </c>
      <c r="AP537" s="2346">
        <f t="shared" si="534"/>
        <v>0</v>
      </c>
      <c r="AQ537" s="2327">
        <f t="shared" si="534"/>
        <v>0</v>
      </c>
    </row>
    <row r="538" spans="1:43" ht="15" thickBot="1">
      <c r="A538" s="1772" t="s">
        <v>863</v>
      </c>
      <c r="B538" s="272" t="s">
        <v>723</v>
      </c>
      <c r="C538" s="1939" t="s">
        <v>949</v>
      </c>
      <c r="D538" s="1497" t="s">
        <v>65</v>
      </c>
      <c r="E538" s="2470">
        <v>67.5</v>
      </c>
      <c r="F538" s="1937">
        <v>55.2</v>
      </c>
      <c r="G538" s="1364" t="s">
        <v>93</v>
      </c>
      <c r="H538" s="988">
        <v>5</v>
      </c>
      <c r="I538" s="1448">
        <v>5</v>
      </c>
      <c r="J538" s="1940" t="s">
        <v>100</v>
      </c>
      <c r="K538" s="1355" t="s">
        <v>101</v>
      </c>
      <c r="L538" s="1396" t="s">
        <v>102</v>
      </c>
      <c r="M538" s="93"/>
      <c r="N538" s="1105" t="s">
        <v>50</v>
      </c>
      <c r="O538" s="1066">
        <f>K510</f>
        <v>0.7</v>
      </c>
      <c r="P538" s="1273">
        <f>L510</f>
        <v>0.7</v>
      </c>
      <c r="Q538" s="1066">
        <f>E531+K517+K530</f>
        <v>12.74</v>
      </c>
      <c r="R538" s="1253">
        <f>L517+F531+L530</f>
        <v>12.74</v>
      </c>
      <c r="S538" s="1066"/>
      <c r="T538" s="1264"/>
      <c r="U538" s="1066">
        <f t="shared" si="526"/>
        <v>13.44</v>
      </c>
      <c r="V538" s="1253">
        <f t="shared" si="527"/>
        <v>13.44</v>
      </c>
      <c r="W538" s="1066">
        <f t="shared" si="528"/>
        <v>12.74</v>
      </c>
      <c r="X538" s="1162">
        <f t="shared" si="529"/>
        <v>12.74</v>
      </c>
      <c r="Z538" s="1123"/>
      <c r="AA538" s="1605"/>
      <c r="AB538" s="1611"/>
      <c r="AC538" s="1090"/>
      <c r="AD538" s="1252"/>
      <c r="AE538" s="1090"/>
      <c r="AF538" s="1270"/>
      <c r="AG538" s="1090">
        <f t="shared" si="535"/>
        <v>0</v>
      </c>
      <c r="AH538" s="1253">
        <f t="shared" si="535"/>
        <v>0</v>
      </c>
      <c r="AI538" s="1090">
        <f t="shared" si="535"/>
        <v>0</v>
      </c>
      <c r="AJ538" s="1162">
        <f t="shared" si="535"/>
        <v>0</v>
      </c>
      <c r="AL538" s="1105" t="s">
        <v>137</v>
      </c>
      <c r="AM538" s="1106">
        <f t="shared" si="513"/>
        <v>3</v>
      </c>
      <c r="AN538" s="1114">
        <f t="shared" si="514"/>
        <v>3</v>
      </c>
      <c r="AO538" s="2307" t="s">
        <v>855</v>
      </c>
      <c r="AP538" s="2361">
        <f t="shared" si="534"/>
        <v>0</v>
      </c>
      <c r="AQ538" s="1342">
        <f t="shared" si="534"/>
        <v>0</v>
      </c>
    </row>
    <row r="539" spans="1:43" ht="15" thickBot="1">
      <c r="A539" s="60"/>
      <c r="B539" s="2505" t="s">
        <v>726</v>
      </c>
      <c r="C539" s="70"/>
      <c r="D539" s="188" t="s">
        <v>79</v>
      </c>
      <c r="E539" s="227">
        <v>13.1</v>
      </c>
      <c r="F539" s="1971">
        <v>13.1</v>
      </c>
      <c r="G539" s="233" t="s">
        <v>79</v>
      </c>
      <c r="H539" s="241">
        <v>1.5</v>
      </c>
      <c r="I539" s="1380">
        <v>1.5</v>
      </c>
      <c r="J539" s="1497" t="s">
        <v>311</v>
      </c>
      <c r="K539" s="1436">
        <v>14.7</v>
      </c>
      <c r="L539" s="1430">
        <v>10</v>
      </c>
      <c r="M539" s="93"/>
      <c r="N539" s="1105" t="s">
        <v>140</v>
      </c>
      <c r="O539" s="1066"/>
      <c r="P539" s="1059"/>
      <c r="Q539" s="1066"/>
      <c r="R539" s="1162"/>
      <c r="S539" s="1066"/>
      <c r="T539" s="1267"/>
      <c r="U539" s="1066">
        <f t="shared" si="526"/>
        <v>0</v>
      </c>
      <c r="V539" s="1253">
        <f t="shared" si="527"/>
        <v>0</v>
      </c>
      <c r="W539" s="1066">
        <f t="shared" si="528"/>
        <v>0</v>
      </c>
      <c r="X539" s="1162">
        <f t="shared" si="529"/>
        <v>0</v>
      </c>
      <c r="Z539" s="2307" t="s">
        <v>855</v>
      </c>
      <c r="AA539" s="2312">
        <f t="shared" ref="AA539:AF539" si="536">SUM(AA534:AA538)</f>
        <v>0</v>
      </c>
      <c r="AB539" s="2313">
        <f t="shared" si="536"/>
        <v>0</v>
      </c>
      <c r="AC539" s="2314">
        <f t="shared" si="536"/>
        <v>0</v>
      </c>
      <c r="AD539" s="2313">
        <f t="shared" si="536"/>
        <v>0</v>
      </c>
      <c r="AE539" s="2314">
        <f t="shared" si="536"/>
        <v>0</v>
      </c>
      <c r="AF539" s="2313">
        <f t="shared" si="536"/>
        <v>0</v>
      </c>
      <c r="AG539" s="2315">
        <f t="shared" si="535"/>
        <v>0</v>
      </c>
      <c r="AH539" s="2316">
        <f t="shared" si="535"/>
        <v>0</v>
      </c>
      <c r="AI539" s="2315">
        <f t="shared" si="535"/>
        <v>0</v>
      </c>
      <c r="AJ539" s="2316">
        <f t="shared" si="535"/>
        <v>0</v>
      </c>
      <c r="AL539" s="1105" t="s">
        <v>77</v>
      </c>
      <c r="AM539" s="1106">
        <f t="shared" si="513"/>
        <v>0</v>
      </c>
      <c r="AN539" s="1114">
        <f t="shared" si="514"/>
        <v>0</v>
      </c>
      <c r="AO539" s="2363" t="s">
        <v>135</v>
      </c>
      <c r="AP539" s="2364">
        <f t="shared" si="534"/>
        <v>396.63100000000003</v>
      </c>
      <c r="AQ539" s="1342">
        <f t="shared" si="534"/>
        <v>309.53499999999997</v>
      </c>
    </row>
    <row r="540" spans="1:43" ht="15" thickBot="1">
      <c r="A540" s="240" t="s">
        <v>9</v>
      </c>
      <c r="B540" s="247" t="s">
        <v>406</v>
      </c>
      <c r="C540" s="256">
        <v>30</v>
      </c>
      <c r="D540" s="188" t="s">
        <v>283</v>
      </c>
      <c r="E540" s="227">
        <v>4</v>
      </c>
      <c r="F540" s="1971">
        <v>4</v>
      </c>
      <c r="G540" s="233" t="s">
        <v>81</v>
      </c>
      <c r="H540" s="246">
        <v>15</v>
      </c>
      <c r="I540" s="1417">
        <v>15</v>
      </c>
      <c r="J540" s="991" t="s">
        <v>240</v>
      </c>
      <c r="K540" s="1439">
        <v>11.34</v>
      </c>
      <c r="L540" s="1380">
        <v>10</v>
      </c>
      <c r="M540" s="93"/>
      <c r="N540" s="1105" t="s">
        <v>422</v>
      </c>
      <c r="O540" s="1066"/>
      <c r="P540" s="1059"/>
      <c r="Q540" s="1066"/>
      <c r="R540" s="1162"/>
      <c r="S540" s="1066">
        <f>K541</f>
        <v>1</v>
      </c>
      <c r="T540" s="1267">
        <f>L541</f>
        <v>1</v>
      </c>
      <c r="U540" s="1066">
        <f t="shared" si="526"/>
        <v>0</v>
      </c>
      <c r="V540" s="1253">
        <f t="shared" si="527"/>
        <v>0</v>
      </c>
      <c r="W540" s="1066">
        <f t="shared" si="528"/>
        <v>1</v>
      </c>
      <c r="X540" s="1162">
        <f t="shared" si="529"/>
        <v>1</v>
      </c>
      <c r="Z540" s="2302" t="s">
        <v>856</v>
      </c>
      <c r="AA540" s="2303">
        <f t="shared" ref="AA540:AF540" si="537">AA532+AA539</f>
        <v>132.77699999999999</v>
      </c>
      <c r="AB540" s="2324">
        <f t="shared" si="537"/>
        <v>111.97999999999999</v>
      </c>
      <c r="AC540" s="2338">
        <f t="shared" si="537"/>
        <v>202.78400000000002</v>
      </c>
      <c r="AD540" s="2337">
        <f t="shared" si="537"/>
        <v>148.69499999999999</v>
      </c>
      <c r="AE540" s="2303">
        <f t="shared" si="537"/>
        <v>61.07</v>
      </c>
      <c r="AF540" s="2323">
        <f t="shared" si="537"/>
        <v>48.86</v>
      </c>
      <c r="AG540" s="2344">
        <f t="shared" si="535"/>
        <v>335.56100000000004</v>
      </c>
      <c r="AH540" s="2305">
        <f t="shared" si="535"/>
        <v>260.67499999999995</v>
      </c>
      <c r="AI540" s="2344">
        <f t="shared" si="535"/>
        <v>263.85400000000004</v>
      </c>
      <c r="AJ540" s="2356">
        <f t="shared" si="535"/>
        <v>197.55500000000001</v>
      </c>
      <c r="AL540" s="1105" t="s">
        <v>54</v>
      </c>
      <c r="AM540" s="1106">
        <f t="shared" si="513"/>
        <v>3.7959999999999998</v>
      </c>
      <c r="AN540" s="1114">
        <f t="shared" si="514"/>
        <v>3.7959999999999998</v>
      </c>
      <c r="AO540" s="2362" t="s">
        <v>393</v>
      </c>
      <c r="AP540" s="1127"/>
      <c r="AQ540" s="70"/>
    </row>
    <row r="541" spans="1:43">
      <c r="A541" s="60"/>
      <c r="B541" s="1466"/>
      <c r="C541" s="70"/>
      <c r="D541" s="242" t="s">
        <v>584</v>
      </c>
      <c r="E541" s="2644" t="s">
        <v>953</v>
      </c>
      <c r="F541" s="1373">
        <v>7.4859999999999998</v>
      </c>
      <c r="G541" s="1374" t="s">
        <v>162</v>
      </c>
      <c r="H541" s="241">
        <v>4.0000000000000002E-4</v>
      </c>
      <c r="I541" s="1380">
        <v>4.0000000000000002E-4</v>
      </c>
      <c r="J541" s="242" t="s">
        <v>92</v>
      </c>
      <c r="K541" s="241">
        <v>1</v>
      </c>
      <c r="L541" s="1380">
        <v>1</v>
      </c>
      <c r="M541" s="93"/>
      <c r="N541" s="1105" t="s">
        <v>138</v>
      </c>
      <c r="O541" s="1066"/>
      <c r="P541" s="1059"/>
      <c r="Q541" s="1066"/>
      <c r="R541" s="1162"/>
      <c r="S541" s="1066"/>
      <c r="T541" s="1267"/>
      <c r="U541" s="1066">
        <f t="shared" si="526"/>
        <v>0</v>
      </c>
      <c r="V541" s="1253">
        <f t="shared" si="527"/>
        <v>0</v>
      </c>
      <c r="W541" s="1066">
        <f t="shared" si="528"/>
        <v>0</v>
      </c>
      <c r="X541" s="1162">
        <f t="shared" si="529"/>
        <v>0</v>
      </c>
      <c r="Z541" s="1156" t="s">
        <v>393</v>
      </c>
      <c r="AA541" s="1157"/>
      <c r="AB541" s="1158"/>
      <c r="AC541" s="895"/>
      <c r="AD541" s="1159"/>
      <c r="AE541" s="895"/>
      <c r="AF541" s="1160"/>
      <c r="AG541" s="1090"/>
      <c r="AH541" s="1161"/>
      <c r="AI541" s="1090"/>
      <c r="AJ541" s="1162"/>
      <c r="AL541" s="1105" t="s">
        <v>116</v>
      </c>
      <c r="AM541" s="1106">
        <f t="shared" si="513"/>
        <v>0</v>
      </c>
      <c r="AN541" s="1114">
        <f t="shared" si="514"/>
        <v>0</v>
      </c>
      <c r="AO541" s="1816" t="s">
        <v>519</v>
      </c>
      <c r="AP541" s="1130">
        <f t="shared" ref="AP541:AP557" si="538">AA542+AC542+AE542</f>
        <v>0</v>
      </c>
      <c r="AQ541" s="1131">
        <f t="shared" ref="AQ541:AQ557" si="539">AB542+AD542+AF542</f>
        <v>0</v>
      </c>
    </row>
    <row r="542" spans="1:43">
      <c r="A542" s="60"/>
      <c r="B542" s="1468"/>
      <c r="C542" s="70"/>
      <c r="D542" s="242" t="s">
        <v>68</v>
      </c>
      <c r="E542" s="241">
        <v>61.07</v>
      </c>
      <c r="F542" s="1532">
        <v>48.86</v>
      </c>
      <c r="G542" s="233" t="s">
        <v>83</v>
      </c>
      <c r="H542" s="1375">
        <v>0.1</v>
      </c>
      <c r="I542" s="1380">
        <v>0.1</v>
      </c>
      <c r="J542" s="1418" t="s">
        <v>81</v>
      </c>
      <c r="K542" s="1561">
        <v>180</v>
      </c>
      <c r="L542" s="1372"/>
      <c r="M542" s="93"/>
      <c r="N542" s="1105" t="s">
        <v>137</v>
      </c>
      <c r="O542" s="1066"/>
      <c r="P542" s="1059"/>
      <c r="Q542" s="1066">
        <f>K516</f>
        <v>3</v>
      </c>
      <c r="R542" s="1162">
        <f>L516</f>
        <v>3</v>
      </c>
      <c r="S542" s="1066"/>
      <c r="T542" s="1267"/>
      <c r="U542" s="1066">
        <f t="shared" si="526"/>
        <v>3</v>
      </c>
      <c r="V542" s="1253">
        <f t="shared" si="527"/>
        <v>3</v>
      </c>
      <c r="W542" s="1066">
        <f t="shared" si="528"/>
        <v>3</v>
      </c>
      <c r="X542" s="1162">
        <f t="shared" si="529"/>
        <v>3</v>
      </c>
      <c r="Z542" s="1816" t="s">
        <v>519</v>
      </c>
      <c r="AA542" s="2301"/>
      <c r="AB542" s="2290"/>
      <c r="AC542" s="895"/>
      <c r="AD542" s="1131"/>
      <c r="AE542" s="895"/>
      <c r="AF542" s="2291"/>
      <c r="AG542" s="1090">
        <f t="shared" ref="AG542" si="540">AA542+AC542</f>
        <v>0</v>
      </c>
      <c r="AH542" s="1168">
        <f t="shared" ref="AH542" si="541">AB542+AD542</f>
        <v>0</v>
      </c>
      <c r="AI542" s="1090">
        <f t="shared" ref="AI542" si="542">AC542+AE542</f>
        <v>0</v>
      </c>
      <c r="AJ542" s="1169">
        <f t="shared" ref="AJ542" si="543">AD542+AF542</f>
        <v>0</v>
      </c>
      <c r="AL542" s="1075" t="s">
        <v>166</v>
      </c>
      <c r="AM542" s="1106">
        <f t="shared" si="513"/>
        <v>2.5076999999999998</v>
      </c>
      <c r="AN542" s="1114">
        <f t="shared" si="514"/>
        <v>2.5076999999999998</v>
      </c>
      <c r="AO542" s="1129" t="s">
        <v>394</v>
      </c>
      <c r="AP542" s="1130">
        <f t="shared" si="538"/>
        <v>11.34</v>
      </c>
      <c r="AQ542" s="1131">
        <f t="shared" si="539"/>
        <v>10</v>
      </c>
    </row>
    <row r="543" spans="1:43">
      <c r="A543" s="60"/>
      <c r="B543" s="1468"/>
      <c r="C543" s="70"/>
      <c r="D543" s="242" t="s">
        <v>286</v>
      </c>
      <c r="E543" s="241">
        <v>7.6</v>
      </c>
      <c r="F543" s="1373">
        <v>7.6</v>
      </c>
      <c r="G543" s="1641"/>
      <c r="H543" s="34"/>
      <c r="I543" s="1938"/>
      <c r="J543" s="1440"/>
      <c r="K543" s="34"/>
      <c r="L543" s="1938"/>
      <c r="M543" s="93"/>
      <c r="N543" s="1105" t="s">
        <v>77</v>
      </c>
      <c r="O543" s="1066"/>
      <c r="P543" s="1059"/>
      <c r="Q543" s="1066"/>
      <c r="R543" s="1162"/>
      <c r="S543" s="1066"/>
      <c r="T543" s="1267"/>
      <c r="U543" s="1066">
        <f t="shared" si="526"/>
        <v>0</v>
      </c>
      <c r="V543" s="1253">
        <f t="shared" si="527"/>
        <v>0</v>
      </c>
      <c r="W543" s="1066">
        <f t="shared" si="528"/>
        <v>0</v>
      </c>
      <c r="X543" s="1162">
        <f t="shared" si="529"/>
        <v>0</v>
      </c>
      <c r="Z543" s="1163" t="s">
        <v>394</v>
      </c>
      <c r="AA543" s="1164"/>
      <c r="AB543" s="1165"/>
      <c r="AC543" s="895"/>
      <c r="AD543" s="1166"/>
      <c r="AE543" s="1090">
        <f>K540</f>
        <v>11.34</v>
      </c>
      <c r="AF543" s="1167">
        <f>L540</f>
        <v>10</v>
      </c>
      <c r="AG543" s="1090">
        <f t="shared" ref="AG543:AJ545" si="544">AA543+AC543</f>
        <v>0</v>
      </c>
      <c r="AH543" s="1168">
        <f t="shared" si="544"/>
        <v>0</v>
      </c>
      <c r="AI543" s="1090">
        <f t="shared" si="544"/>
        <v>11.34</v>
      </c>
      <c r="AJ543" s="1169">
        <f t="shared" si="544"/>
        <v>10</v>
      </c>
      <c r="AL543" s="1076" t="s">
        <v>162</v>
      </c>
      <c r="AM543" s="1106">
        <f t="shared" si="513"/>
        <v>1.2699999999999999E-2</v>
      </c>
      <c r="AN543" s="1114">
        <f t="shared" si="514"/>
        <v>1.2699999999999999E-2</v>
      </c>
      <c r="AO543" s="1132" t="s">
        <v>395</v>
      </c>
      <c r="AP543" s="1106">
        <f t="shared" si="538"/>
        <v>143</v>
      </c>
      <c r="AQ543" s="1131">
        <f t="shared" si="539"/>
        <v>100</v>
      </c>
    </row>
    <row r="544" spans="1:43">
      <c r="A544" s="60"/>
      <c r="B544" s="1468"/>
      <c r="C544" s="70"/>
      <c r="D544" s="242" t="s">
        <v>724</v>
      </c>
      <c r="E544" s="241">
        <v>2</v>
      </c>
      <c r="F544" s="1373">
        <v>2</v>
      </c>
      <c r="G544" s="2022"/>
      <c r="H544" s="83"/>
      <c r="I544" s="1396"/>
      <c r="J544" s="1403"/>
      <c r="K544" s="83"/>
      <c r="L544" s="1396"/>
      <c r="M544" s="93"/>
      <c r="N544" s="453" t="s">
        <v>423</v>
      </c>
      <c r="O544" s="1066">
        <f>H510+K512</f>
        <v>1.3499999999999999</v>
      </c>
      <c r="P544" s="1059">
        <f>I510+L512</f>
        <v>1.3499999999999999</v>
      </c>
      <c r="Q544" s="1066">
        <f>E532+H519+H524+K531</f>
        <v>1.8459999999999999</v>
      </c>
      <c r="R544" s="1253">
        <f>F532+I519+I524+L531</f>
        <v>1.8459999999999999</v>
      </c>
      <c r="S544" s="1066">
        <f>E545+H542</f>
        <v>0.6</v>
      </c>
      <c r="T544" s="1267">
        <f>F545+I542</f>
        <v>0.6</v>
      </c>
      <c r="U544" s="1066">
        <f t="shared" si="526"/>
        <v>3.1959999999999997</v>
      </c>
      <c r="V544" s="1253">
        <f t="shared" si="527"/>
        <v>3.1959999999999997</v>
      </c>
      <c r="W544" s="1066">
        <f t="shared" si="528"/>
        <v>2.4459999999999997</v>
      </c>
      <c r="X544" s="1162">
        <f t="shared" si="529"/>
        <v>2.4459999999999997</v>
      </c>
      <c r="Z544" s="1170" t="s">
        <v>395</v>
      </c>
      <c r="AA544" s="1171"/>
      <c r="AB544" s="1172"/>
      <c r="AC544" s="895">
        <f>H534</f>
        <v>143</v>
      </c>
      <c r="AD544" s="1173">
        <f>C524</f>
        <v>100</v>
      </c>
      <c r="AE544" s="1174"/>
      <c r="AF544" s="1175"/>
      <c r="AG544" s="1090">
        <f t="shared" si="544"/>
        <v>143</v>
      </c>
      <c r="AH544" s="1168">
        <f t="shared" si="544"/>
        <v>100</v>
      </c>
      <c r="AI544" s="1090">
        <f t="shared" si="544"/>
        <v>143</v>
      </c>
      <c r="AJ544" s="1169">
        <f t="shared" si="544"/>
        <v>100</v>
      </c>
      <c r="AL544" s="1077" t="s">
        <v>387</v>
      </c>
      <c r="AM544" s="1106">
        <f t="shared" si="513"/>
        <v>2.06</v>
      </c>
      <c r="AN544" s="1114">
        <f t="shared" si="514"/>
        <v>2.06</v>
      </c>
      <c r="AO544" s="1133" t="s">
        <v>396</v>
      </c>
      <c r="AP544" s="1106">
        <f t="shared" si="538"/>
        <v>14.7</v>
      </c>
      <c r="AQ544" s="1131">
        <f t="shared" si="539"/>
        <v>10</v>
      </c>
    </row>
    <row r="545" spans="1:46" ht="15" thickBot="1">
      <c r="A545" s="1299" t="s">
        <v>379</v>
      </c>
      <c r="B545" s="1300"/>
      <c r="C545" s="1608">
        <f>C537+C540+100+20</f>
        <v>350</v>
      </c>
      <c r="D545" s="252" t="s">
        <v>565</v>
      </c>
      <c r="E545" s="1500">
        <v>0.5</v>
      </c>
      <c r="F545" s="1501">
        <v>0.5</v>
      </c>
      <c r="G545" s="940"/>
      <c r="H545" s="31"/>
      <c r="I545" s="72"/>
      <c r="J545" s="56"/>
      <c r="K545" s="31"/>
      <c r="L545" s="72"/>
      <c r="M545" s="93"/>
      <c r="N545" s="1105" t="s">
        <v>424</v>
      </c>
      <c r="O545" s="1066"/>
      <c r="P545" s="1059"/>
      <c r="Q545" s="1066"/>
      <c r="R545" s="1162"/>
      <c r="S545" s="1066"/>
      <c r="T545" s="1267"/>
      <c r="U545" s="1066">
        <f t="shared" si="526"/>
        <v>0</v>
      </c>
      <c r="V545" s="1253">
        <f t="shared" si="527"/>
        <v>0</v>
      </c>
      <c r="W545" s="1066">
        <f t="shared" si="528"/>
        <v>0</v>
      </c>
      <c r="X545" s="1162">
        <f t="shared" si="529"/>
        <v>0</v>
      </c>
      <c r="Z545" s="1176" t="s">
        <v>396</v>
      </c>
      <c r="AA545" s="1171"/>
      <c r="AB545" s="1172"/>
      <c r="AC545" s="895"/>
      <c r="AD545" s="1173"/>
      <c r="AE545" s="1090">
        <f>K539</f>
        <v>14.7</v>
      </c>
      <c r="AF545" s="1175">
        <f>L539</f>
        <v>10</v>
      </c>
      <c r="AG545" s="1090">
        <f t="shared" si="544"/>
        <v>0</v>
      </c>
      <c r="AH545" s="1168">
        <f t="shared" si="544"/>
        <v>0</v>
      </c>
      <c r="AI545" s="1090">
        <f t="shared" si="544"/>
        <v>14.7</v>
      </c>
      <c r="AJ545" s="1169">
        <f t="shared" si="544"/>
        <v>10</v>
      </c>
      <c r="AL545" s="1078" t="s">
        <v>136</v>
      </c>
      <c r="AM545" s="1115">
        <f t="shared" si="513"/>
        <v>0.435</v>
      </c>
      <c r="AN545" s="1116">
        <f t="shared" si="514"/>
        <v>0.435</v>
      </c>
      <c r="AO545" s="1134" t="s">
        <v>397</v>
      </c>
      <c r="AP545" s="1115">
        <f t="shared" si="538"/>
        <v>0</v>
      </c>
      <c r="AQ545" s="1135">
        <f t="shared" si="539"/>
        <v>0</v>
      </c>
    </row>
    <row r="546" spans="1:46" ht="15" thickBot="1">
      <c r="A546" s="9"/>
      <c r="B546" s="41"/>
      <c r="C546" s="9"/>
      <c r="D546" s="913"/>
      <c r="E546" s="12"/>
      <c r="F546" s="143"/>
      <c r="G546" s="9"/>
      <c r="H546" s="9"/>
      <c r="I546" s="9"/>
      <c r="J546" s="9"/>
      <c r="K546" s="9"/>
      <c r="L546" s="9"/>
      <c r="M546" s="93"/>
      <c r="N546" s="1075" t="s">
        <v>166</v>
      </c>
      <c r="O546" s="1070">
        <f t="shared" ref="O546:T546" si="545">O547+O548+O549+O550</f>
        <v>1.3623000000000001</v>
      </c>
      <c r="P546" s="1277">
        <f t="shared" si="545"/>
        <v>1.3623000000000001</v>
      </c>
      <c r="Q546" s="1070">
        <f t="shared" si="545"/>
        <v>1.145</v>
      </c>
      <c r="R546" s="1278">
        <f t="shared" si="545"/>
        <v>1.145</v>
      </c>
      <c r="S546" s="1080">
        <f t="shared" si="545"/>
        <v>4.0000000000000002E-4</v>
      </c>
      <c r="T546" s="1279">
        <f t="shared" si="545"/>
        <v>4.0000000000000002E-4</v>
      </c>
      <c r="U546" s="1066">
        <f t="shared" si="526"/>
        <v>2.5072999999999999</v>
      </c>
      <c r="V546" s="1253">
        <f t="shared" si="527"/>
        <v>2.5072999999999999</v>
      </c>
      <c r="W546" s="1066">
        <f t="shared" si="528"/>
        <v>1.1454</v>
      </c>
      <c r="X546" s="1162">
        <f t="shared" si="529"/>
        <v>1.1454</v>
      </c>
      <c r="Z546" s="1177" t="s">
        <v>397</v>
      </c>
      <c r="AA546" s="1178"/>
      <c r="AB546" s="1179"/>
      <c r="AC546" s="1088"/>
      <c r="AD546" s="1180"/>
      <c r="AE546" s="1091"/>
      <c r="AF546" s="1181"/>
      <c r="AG546" s="1091">
        <f>AA546+AC546</f>
        <v>0</v>
      </c>
      <c r="AH546" s="1182"/>
      <c r="AI546" s="1091">
        <f t="shared" ref="AI546:AI558" si="546">AC546+AE546</f>
        <v>0</v>
      </c>
      <c r="AJ546" s="1183"/>
      <c r="AL546" s="460" t="s">
        <v>98</v>
      </c>
      <c r="AM546" s="1117">
        <f>O551+Q551+S551</f>
        <v>0</v>
      </c>
      <c r="AN546" s="1118">
        <f>P551+R551+T551</f>
        <v>0</v>
      </c>
      <c r="AO546" s="1136" t="s">
        <v>398</v>
      </c>
      <c r="AP546" s="1137">
        <f t="shared" si="538"/>
        <v>169.04</v>
      </c>
      <c r="AQ546" s="1138">
        <f t="shared" si="539"/>
        <v>120</v>
      </c>
    </row>
    <row r="547" spans="1:46" ht="15" thickBot="1">
      <c r="M547" s="107"/>
      <c r="N547" s="1076" t="s">
        <v>162</v>
      </c>
      <c r="O547" s="1071">
        <f>H511</f>
        <v>2.3E-3</v>
      </c>
      <c r="P547" s="1280">
        <f>I511</f>
        <v>2.3E-3</v>
      </c>
      <c r="Q547" s="1071">
        <f>E533</f>
        <v>0.01</v>
      </c>
      <c r="R547" s="1281">
        <f>F533</f>
        <v>0.01</v>
      </c>
      <c r="S547" s="1081">
        <f>H541</f>
        <v>4.0000000000000002E-4</v>
      </c>
      <c r="T547" s="1280">
        <f>I541</f>
        <v>4.0000000000000002E-4</v>
      </c>
      <c r="U547" s="1085">
        <f>O547+Q547</f>
        <v>1.23E-2</v>
      </c>
      <c r="V547" s="1281">
        <f t="shared" si="527"/>
        <v>1.23E-2</v>
      </c>
      <c r="W547" s="1067">
        <f t="shared" si="528"/>
        <v>1.04E-2</v>
      </c>
      <c r="X547" s="1281">
        <f t="shared" si="529"/>
        <v>1.04E-2</v>
      </c>
      <c r="Z547" s="1184" t="s">
        <v>398</v>
      </c>
      <c r="AA547" s="1185">
        <f t="shared" ref="AA547:AF547" si="547">SUM(AA542:AA546)</f>
        <v>0</v>
      </c>
      <c r="AB547" s="1186">
        <f t="shared" si="547"/>
        <v>0</v>
      </c>
      <c r="AC547" s="1187">
        <f t="shared" si="547"/>
        <v>143</v>
      </c>
      <c r="AD547" s="1188">
        <f t="shared" si="547"/>
        <v>100</v>
      </c>
      <c r="AE547" s="1189">
        <f t="shared" si="547"/>
        <v>26.04</v>
      </c>
      <c r="AF547" s="1190">
        <f t="shared" si="547"/>
        <v>20</v>
      </c>
      <c r="AG547" s="1189">
        <f>AA547+AC547</f>
        <v>143</v>
      </c>
      <c r="AH547" s="1191">
        <f>AB547+AD547</f>
        <v>100</v>
      </c>
      <c r="AI547" s="1189">
        <f>AC547+AE547</f>
        <v>169.04</v>
      </c>
      <c r="AJ547" s="1192">
        <f>AD547+AF547</f>
        <v>120</v>
      </c>
      <c r="AO547" s="1316" t="s">
        <v>407</v>
      </c>
      <c r="AP547" s="1127">
        <f t="shared" si="538"/>
        <v>0</v>
      </c>
      <c r="AQ547" s="1140">
        <f t="shared" si="539"/>
        <v>0</v>
      </c>
      <c r="AS547" s="9"/>
      <c r="AT547" s="9"/>
    </row>
    <row r="548" spans="1:46">
      <c r="M548" s="107"/>
      <c r="N548" s="1077" t="s">
        <v>387</v>
      </c>
      <c r="O548" s="1072">
        <f>I512</f>
        <v>1.06</v>
      </c>
      <c r="P548" s="1282">
        <f>I512</f>
        <v>1.06</v>
      </c>
      <c r="Q548" s="1072">
        <f>F535</f>
        <v>1</v>
      </c>
      <c r="R548" s="1283">
        <f>F535</f>
        <v>1</v>
      </c>
      <c r="S548" s="1082"/>
      <c r="T548" s="1282"/>
      <c r="U548" s="1085">
        <f>O548+Q548</f>
        <v>2.06</v>
      </c>
      <c r="V548" s="1281">
        <f t="shared" si="527"/>
        <v>2.06</v>
      </c>
      <c r="W548" s="1067">
        <f t="shared" si="528"/>
        <v>1</v>
      </c>
      <c r="X548" s="1281">
        <f t="shared" si="529"/>
        <v>1</v>
      </c>
      <c r="Z548" s="1316" t="s">
        <v>407</v>
      </c>
      <c r="AA548" s="1207"/>
      <c r="AB548" s="1305"/>
      <c r="AC548" s="1209"/>
      <c r="AD548" s="1308"/>
      <c r="AE548" s="1207"/>
      <c r="AF548" s="1305"/>
      <c r="AG548" s="1089"/>
      <c r="AH548" s="1311"/>
      <c r="AI548" s="1089">
        <f t="shared" si="546"/>
        <v>0</v>
      </c>
      <c r="AJ548" s="1314"/>
      <c r="AO548" s="1301" t="s">
        <v>408</v>
      </c>
      <c r="AP548" s="1106">
        <f t="shared" si="538"/>
        <v>0</v>
      </c>
      <c r="AQ548" s="1131">
        <f t="shared" si="539"/>
        <v>0</v>
      </c>
      <c r="AS548" s="9"/>
      <c r="AT548" s="9"/>
    </row>
    <row r="549" spans="1:46" ht="15" thickBot="1">
      <c r="M549" s="107"/>
      <c r="N549" s="1078" t="s">
        <v>136</v>
      </c>
      <c r="O549" s="1073">
        <f>K511</f>
        <v>0.3</v>
      </c>
      <c r="P549" s="1284">
        <f>L511</f>
        <v>0.3</v>
      </c>
      <c r="Q549" s="1073">
        <f>E528+K527</f>
        <v>0.13500000000000001</v>
      </c>
      <c r="R549" s="1285">
        <f>F528+L527</f>
        <v>0.13500000000000001</v>
      </c>
      <c r="S549" s="1083"/>
      <c r="T549" s="1284"/>
      <c r="U549" s="1085">
        <f>O549+Q549</f>
        <v>0.435</v>
      </c>
      <c r="V549" s="1281">
        <f t="shared" si="527"/>
        <v>0.435</v>
      </c>
      <c r="W549" s="1067">
        <f t="shared" si="528"/>
        <v>0.13500000000000001</v>
      </c>
      <c r="X549" s="1281">
        <f t="shared" si="529"/>
        <v>0.13500000000000001</v>
      </c>
      <c r="Z549" s="1301" t="s">
        <v>408</v>
      </c>
      <c r="AA549" s="1213"/>
      <c r="AB549" s="1306"/>
      <c r="AC549" s="1215"/>
      <c r="AD549" s="1309"/>
      <c r="AE549" s="1213"/>
      <c r="AF549" s="1306"/>
      <c r="AG549" s="1090">
        <f t="shared" ref="AG549:AH551" si="548">AA549+AC549</f>
        <v>0</v>
      </c>
      <c r="AH549" s="1312">
        <f t="shared" si="548"/>
        <v>0</v>
      </c>
      <c r="AI549" s="1090">
        <f t="shared" si="546"/>
        <v>0</v>
      </c>
      <c r="AJ549" s="1265">
        <f t="shared" ref="AJ549:AJ554" si="549">AD549+AF549</f>
        <v>0</v>
      </c>
      <c r="AO549" s="1302" t="s">
        <v>409</v>
      </c>
      <c r="AP549" s="1115">
        <f t="shared" si="538"/>
        <v>0</v>
      </c>
      <c r="AQ549" s="1135">
        <f t="shared" si="539"/>
        <v>0</v>
      </c>
      <c r="AS549" s="9"/>
      <c r="AT549" s="9"/>
    </row>
    <row r="550" spans="1:46" ht="15" thickBot="1">
      <c r="M550" s="546"/>
      <c r="N550" s="1078" t="s">
        <v>439</v>
      </c>
      <c r="O550" s="1073"/>
      <c r="P550" s="1284"/>
      <c r="Q550" s="1073"/>
      <c r="R550" s="1285"/>
      <c r="S550" s="1083"/>
      <c r="T550" s="1284"/>
      <c r="U550" s="1085">
        <f>O550+Q550</f>
        <v>0</v>
      </c>
      <c r="V550" s="1281">
        <f t="shared" si="527"/>
        <v>0</v>
      </c>
      <c r="W550" s="1067">
        <f>Q550+S550</f>
        <v>0</v>
      </c>
      <c r="X550" s="1281">
        <f t="shared" si="529"/>
        <v>0</v>
      </c>
      <c r="Z550" s="1302" t="s">
        <v>475</v>
      </c>
      <c r="AA550" s="1219"/>
      <c r="AB550" s="1307"/>
      <c r="AC550" s="1221"/>
      <c r="AD550" s="1310"/>
      <c r="AE550" s="1219"/>
      <c r="AF550" s="1307"/>
      <c r="AG550" s="1091">
        <f t="shared" si="548"/>
        <v>0</v>
      </c>
      <c r="AH550" s="1313">
        <f t="shared" si="548"/>
        <v>0</v>
      </c>
      <c r="AI550" s="1091">
        <f t="shared" si="546"/>
        <v>0</v>
      </c>
      <c r="AJ550" s="1315">
        <f t="shared" si="549"/>
        <v>0</v>
      </c>
      <c r="AO550" s="1303" t="s">
        <v>410</v>
      </c>
      <c r="AP550" s="1154">
        <f t="shared" si="538"/>
        <v>0</v>
      </c>
      <c r="AQ550" s="1155">
        <f t="shared" si="539"/>
        <v>0</v>
      </c>
      <c r="AR550" s="640"/>
      <c r="AS550" s="9"/>
      <c r="AT550" s="9"/>
    </row>
    <row r="551" spans="1:46" ht="15" thickBot="1">
      <c r="M551" s="107"/>
      <c r="N551" s="460" t="s">
        <v>98</v>
      </c>
      <c r="O551" s="1074"/>
      <c r="P551" s="1286"/>
      <c r="Q551" s="1074"/>
      <c r="R551" s="1287"/>
      <c r="S551" s="1084"/>
      <c r="T551" s="1288"/>
      <c r="U551" s="1086">
        <f>O551+Q551</f>
        <v>0</v>
      </c>
      <c r="V551" s="1289">
        <f t="shared" si="527"/>
        <v>0</v>
      </c>
      <c r="W551" s="1086">
        <f>Q551+S551</f>
        <v>0</v>
      </c>
      <c r="X551" s="1289">
        <f t="shared" si="529"/>
        <v>0</v>
      </c>
      <c r="Z551" s="1303" t="s">
        <v>410</v>
      </c>
      <c r="AA551" s="1323">
        <f t="shared" ref="AA551:AF551" si="550">AA548+AA549+AA550</f>
        <v>0</v>
      </c>
      <c r="AB551" s="1248">
        <f t="shared" si="550"/>
        <v>0</v>
      </c>
      <c r="AC551" s="1304">
        <f t="shared" si="550"/>
        <v>0</v>
      </c>
      <c r="AD551" s="1246">
        <f t="shared" si="550"/>
        <v>0</v>
      </c>
      <c r="AE551" s="1323">
        <f t="shared" si="550"/>
        <v>0</v>
      </c>
      <c r="AF551" s="1248">
        <f t="shared" si="550"/>
        <v>0</v>
      </c>
      <c r="AG551" s="1154">
        <f t="shared" si="548"/>
        <v>0</v>
      </c>
      <c r="AH551" s="1247">
        <f t="shared" si="548"/>
        <v>0</v>
      </c>
      <c r="AI551" s="1154">
        <f t="shared" si="546"/>
        <v>0</v>
      </c>
      <c r="AJ551" s="1248">
        <f t="shared" si="549"/>
        <v>0</v>
      </c>
      <c r="AO551" s="1139" t="s">
        <v>261</v>
      </c>
      <c r="AP551" s="1127">
        <f t="shared" si="538"/>
        <v>0</v>
      </c>
      <c r="AQ551" s="1140">
        <f t="shared" si="539"/>
        <v>0</v>
      </c>
      <c r="AR551" s="640"/>
      <c r="AS551" s="9"/>
      <c r="AT551" s="9"/>
    </row>
    <row r="552" spans="1:46" ht="15" thickBot="1">
      <c r="M552" s="107"/>
      <c r="Z552" s="1139" t="s">
        <v>402</v>
      </c>
      <c r="AA552" s="1193"/>
      <c r="AB552" s="1194"/>
      <c r="AC552" s="1089"/>
      <c r="AD552" s="1195"/>
      <c r="AE552" s="1193"/>
      <c r="AF552" s="1194"/>
      <c r="AG552" s="1089"/>
      <c r="AH552" s="1196">
        <f>AB552+AD552</f>
        <v>0</v>
      </c>
      <c r="AI552" s="1089">
        <f t="shared" si="546"/>
        <v>0</v>
      </c>
      <c r="AJ552" s="1197">
        <f t="shared" si="549"/>
        <v>0</v>
      </c>
      <c r="AO552" s="1141" t="s">
        <v>151</v>
      </c>
      <c r="AP552" s="1115">
        <f t="shared" si="538"/>
        <v>0</v>
      </c>
      <c r="AQ552" s="1135">
        <f t="shared" si="539"/>
        <v>0</v>
      </c>
      <c r="AR552" s="640"/>
      <c r="AS552" s="9"/>
      <c r="AT552" s="9"/>
    </row>
    <row r="553" spans="1:46" ht="15" thickBot="1">
      <c r="M553" s="107"/>
      <c r="Z553" s="1141" t="s">
        <v>403</v>
      </c>
      <c r="AA553" s="1178"/>
      <c r="AB553" s="1198"/>
      <c r="AC553" s="1091"/>
      <c r="AD553" s="1199"/>
      <c r="AE553" s="1178"/>
      <c r="AF553" s="1198"/>
      <c r="AG553" s="1091">
        <f>AA553+AC553</f>
        <v>0</v>
      </c>
      <c r="AH553" s="1200">
        <f>AB553+AD553</f>
        <v>0</v>
      </c>
      <c r="AI553" s="1091">
        <f t="shared" si="546"/>
        <v>0</v>
      </c>
      <c r="AJ553" s="1201">
        <f t="shared" si="549"/>
        <v>0</v>
      </c>
      <c r="AO553" s="1142" t="s">
        <v>399</v>
      </c>
      <c r="AP553" s="1143">
        <f t="shared" si="538"/>
        <v>0</v>
      </c>
      <c r="AQ553" s="1144">
        <f t="shared" si="539"/>
        <v>0</v>
      </c>
      <c r="AR553" s="107"/>
      <c r="AS553" s="9"/>
      <c r="AT553" s="9"/>
    </row>
    <row r="554" spans="1:46" ht="15" thickBot="1">
      <c r="M554" s="93"/>
      <c r="P554" s="1052"/>
      <c r="R554" s="1052"/>
      <c r="T554" s="1052"/>
      <c r="V554" s="1056"/>
      <c r="X554" s="1056"/>
      <c r="Z554" s="1142" t="s">
        <v>399</v>
      </c>
      <c r="AA554" s="1202">
        <f t="shared" ref="AA554:AF554" si="551">SUM(AA552:AA553)</f>
        <v>0</v>
      </c>
      <c r="AB554" s="1203">
        <f t="shared" si="551"/>
        <v>0</v>
      </c>
      <c r="AC554" s="1204">
        <f t="shared" si="551"/>
        <v>0</v>
      </c>
      <c r="AD554" s="1144">
        <f t="shared" si="551"/>
        <v>0</v>
      </c>
      <c r="AE554" s="1202">
        <f t="shared" si="551"/>
        <v>0</v>
      </c>
      <c r="AF554" s="1203">
        <f t="shared" si="551"/>
        <v>0</v>
      </c>
      <c r="AG554" s="1143">
        <f>AA554+AC554</f>
        <v>0</v>
      </c>
      <c r="AH554" s="1205">
        <f>AB554+AD554</f>
        <v>0</v>
      </c>
      <c r="AI554" s="1143">
        <f t="shared" si="546"/>
        <v>0</v>
      </c>
      <c r="AJ554" s="1206">
        <f t="shared" si="549"/>
        <v>0</v>
      </c>
      <c r="AO554" s="1145" t="s">
        <v>259</v>
      </c>
      <c r="AP554" s="1127">
        <f t="shared" si="538"/>
        <v>0</v>
      </c>
      <c r="AQ554" s="1140">
        <f t="shared" si="539"/>
        <v>0</v>
      </c>
      <c r="AR554" s="107"/>
      <c r="AS554" s="9"/>
      <c r="AT554" s="9"/>
    </row>
    <row r="555" spans="1:46">
      <c r="M555" s="93"/>
      <c r="P555" s="1052"/>
      <c r="R555" s="1052"/>
      <c r="T555" s="1052"/>
      <c r="V555" s="1056"/>
      <c r="X555" s="1056"/>
      <c r="Z555" s="1145" t="s">
        <v>259</v>
      </c>
      <c r="AA555" s="1207"/>
      <c r="AB555" s="1208"/>
      <c r="AC555" s="1209"/>
      <c r="AD555" s="1210"/>
      <c r="AE555" s="1207"/>
      <c r="AF555" s="1208"/>
      <c r="AG555" s="1089"/>
      <c r="AH555" s="1211"/>
      <c r="AI555" s="1089">
        <f t="shared" si="546"/>
        <v>0</v>
      </c>
      <c r="AJ555" s="1212"/>
      <c r="AM555" s="1119"/>
      <c r="AN555" s="298"/>
      <c r="AO555" s="1146" t="s">
        <v>103</v>
      </c>
      <c r="AP555" s="1106">
        <f t="shared" si="538"/>
        <v>0</v>
      </c>
      <c r="AQ555" s="1131">
        <f t="shared" si="539"/>
        <v>0</v>
      </c>
      <c r="AR555" s="107"/>
      <c r="AS555" s="9"/>
      <c r="AT555" s="9"/>
    </row>
    <row r="556" spans="1:46" ht="15" thickBot="1">
      <c r="M556" s="93"/>
      <c r="N556" s="107"/>
      <c r="P556" s="1051"/>
      <c r="R556" s="1051"/>
      <c r="T556" s="1051"/>
      <c r="V556" s="286"/>
      <c r="X556" s="286"/>
      <c r="Z556" s="1146" t="s">
        <v>103</v>
      </c>
      <c r="AA556" s="1213"/>
      <c r="AB556" s="1214"/>
      <c r="AC556" s="1215"/>
      <c r="AD556" s="1216"/>
      <c r="AE556" s="1213"/>
      <c r="AF556" s="1214"/>
      <c r="AG556" s="1090">
        <f t="shared" ref="AG556:AH558" si="552">AA556+AC556</f>
        <v>0</v>
      </c>
      <c r="AH556" s="1217">
        <f t="shared" si="552"/>
        <v>0</v>
      </c>
      <c r="AI556" s="1090">
        <f t="shared" si="546"/>
        <v>0</v>
      </c>
      <c r="AJ556" s="1218">
        <f>AD556+AF556</f>
        <v>0</v>
      </c>
      <c r="AM556" s="1119"/>
      <c r="AN556" s="1256"/>
      <c r="AO556" s="1147" t="s">
        <v>260</v>
      </c>
      <c r="AP556" s="1115">
        <f t="shared" si="538"/>
        <v>186.73</v>
      </c>
      <c r="AQ556" s="1135">
        <f t="shared" si="539"/>
        <v>132.5</v>
      </c>
      <c r="AR556" s="107"/>
      <c r="AS556" s="9"/>
      <c r="AT556" s="9"/>
    </row>
    <row r="557" spans="1:46" ht="15" thickBot="1">
      <c r="M557" s="93"/>
      <c r="N557" s="107"/>
      <c r="P557" s="557"/>
      <c r="R557" s="557"/>
      <c r="T557" s="557"/>
      <c r="V557" s="1051"/>
      <c r="X557" s="1051"/>
      <c r="Z557" s="1147" t="s">
        <v>260</v>
      </c>
      <c r="AA557" s="1219">
        <f>E506</f>
        <v>186.73</v>
      </c>
      <c r="AB557" s="1220">
        <f>F506</f>
        <v>132.5</v>
      </c>
      <c r="AC557" s="1221"/>
      <c r="AD557" s="1222"/>
      <c r="AE557" s="1219"/>
      <c r="AF557" s="1220"/>
      <c r="AG557" s="1091">
        <f t="shared" si="552"/>
        <v>186.73</v>
      </c>
      <c r="AH557" s="1223">
        <f t="shared" si="552"/>
        <v>132.5</v>
      </c>
      <c r="AI557" s="1091">
        <f t="shared" si="546"/>
        <v>0</v>
      </c>
      <c r="AJ557" s="1224">
        <f>AD557+AF557</f>
        <v>0</v>
      </c>
      <c r="AM557" s="1257"/>
      <c r="AN557" s="78"/>
      <c r="AO557" s="1148" t="s">
        <v>400</v>
      </c>
      <c r="AP557" s="1149">
        <f t="shared" si="538"/>
        <v>186.73</v>
      </c>
      <c r="AQ557" s="1150">
        <f t="shared" si="539"/>
        <v>132.5</v>
      </c>
      <c r="AR557" s="107"/>
      <c r="AS557" s="9"/>
      <c r="AT557" s="9"/>
    </row>
    <row r="558" spans="1:46" ht="15" thickBot="1">
      <c r="M558" s="93"/>
      <c r="N558" s="107"/>
      <c r="P558" s="1051"/>
      <c r="R558" s="1051"/>
      <c r="T558" s="1051"/>
      <c r="V558" s="286"/>
      <c r="X558" s="1051"/>
      <c r="Z558" s="1317" t="s">
        <v>400</v>
      </c>
      <c r="AA558" s="1318">
        <f t="shared" ref="AA558:AF558" si="553">AA555+AA556+AA557</f>
        <v>186.73</v>
      </c>
      <c r="AB558" s="1190">
        <f t="shared" si="553"/>
        <v>132.5</v>
      </c>
      <c r="AC558" s="1318">
        <f t="shared" si="553"/>
        <v>0</v>
      </c>
      <c r="AD558" s="1190">
        <f t="shared" si="553"/>
        <v>0</v>
      </c>
      <c r="AE558" s="1318">
        <f t="shared" si="553"/>
        <v>0</v>
      </c>
      <c r="AF558" s="1190">
        <f t="shared" si="553"/>
        <v>0</v>
      </c>
      <c r="AG558" s="1189">
        <f t="shared" si="552"/>
        <v>186.73</v>
      </c>
      <c r="AH558" s="1191">
        <f t="shared" si="552"/>
        <v>132.5</v>
      </c>
      <c r="AI558" s="1189">
        <f t="shared" si="546"/>
        <v>0</v>
      </c>
      <c r="AJ558" s="1192">
        <f>AD558+AF558</f>
        <v>0</v>
      </c>
      <c r="AR558" s="107"/>
      <c r="AS558" s="9"/>
      <c r="AT558" s="9"/>
    </row>
    <row r="559" spans="1:46">
      <c r="A559" s="9"/>
      <c r="B559" s="41"/>
      <c r="C559" s="9"/>
      <c r="D559" s="2643"/>
      <c r="E559" s="1673"/>
      <c r="F559" s="364"/>
      <c r="G559" s="9"/>
      <c r="H559" s="9"/>
      <c r="I559" s="9"/>
      <c r="J559" s="9"/>
      <c r="K559" s="9"/>
      <c r="L559" s="9"/>
      <c r="M559" s="93"/>
      <c r="P559" s="1052"/>
      <c r="R559" s="1052"/>
      <c r="T559" s="1052"/>
      <c r="V559" s="1056"/>
      <c r="X559" s="1056"/>
      <c r="AB559" s="1052"/>
      <c r="AD559" s="1052"/>
      <c r="AH559" s="1060"/>
      <c r="AJ559" s="1060"/>
    </row>
    <row r="560" spans="1:46">
      <c r="A560" s="9"/>
      <c r="B560" s="41"/>
      <c r="C560" s="9"/>
      <c r="D560" s="45"/>
      <c r="E560" s="12"/>
      <c r="F560" s="145"/>
      <c r="G560" s="9"/>
      <c r="H560" s="9"/>
      <c r="I560" s="9"/>
      <c r="J560" s="9"/>
      <c r="K560" s="9"/>
      <c r="L560" s="9"/>
      <c r="M560" s="93"/>
      <c r="P560" s="1052"/>
      <c r="R560" s="1052"/>
      <c r="T560" s="1052"/>
      <c r="V560" s="1056"/>
      <c r="X560" s="1056"/>
      <c r="AB560" s="1052"/>
      <c r="AD560" s="1052"/>
      <c r="AH560" s="1060"/>
      <c r="AJ560" s="1060"/>
    </row>
    <row r="561" spans="1:36">
      <c r="A561" s="9"/>
      <c r="B561" s="41"/>
      <c r="C561" s="9"/>
      <c r="D561" s="7"/>
      <c r="E561" s="12"/>
      <c r="F561" s="145"/>
      <c r="G561" s="9"/>
      <c r="H561" s="9"/>
      <c r="I561" s="9"/>
      <c r="J561" s="9"/>
      <c r="K561" s="9"/>
      <c r="L561" s="9"/>
      <c r="M561" s="93"/>
      <c r="P561" s="1052"/>
      <c r="R561" s="1052"/>
      <c r="T561" s="1052"/>
      <c r="V561" s="1056"/>
      <c r="X561" s="1056"/>
      <c r="AB561" s="1052"/>
      <c r="AD561" s="1052"/>
      <c r="AH561" s="1060"/>
      <c r="AJ561" s="1060"/>
    </row>
    <row r="562" spans="1:36">
      <c r="A562" s="9"/>
      <c r="B562" s="41"/>
      <c r="C562" s="9"/>
      <c r="D562" s="7"/>
      <c r="E562" s="1673"/>
      <c r="F562" s="364"/>
      <c r="G562" s="9"/>
      <c r="H562" s="9"/>
      <c r="I562" s="9"/>
      <c r="J562" s="9"/>
      <c r="K562" s="9"/>
      <c r="L562" s="9"/>
      <c r="M562" s="93"/>
      <c r="P562" s="1052"/>
      <c r="R562" s="1052"/>
      <c r="T562" s="1052"/>
      <c r="V562" s="1056"/>
      <c r="X562" s="1056"/>
      <c r="AB562" s="1052"/>
      <c r="AD562" s="1052"/>
      <c r="AH562" s="1060"/>
      <c r="AJ562" s="1060"/>
    </row>
    <row r="563" spans="1:36">
      <c r="D563" s="86"/>
      <c r="E563" s="12"/>
      <c r="F563" s="145"/>
      <c r="G563" s="9"/>
      <c r="M563" s="93"/>
      <c r="P563" s="1052"/>
      <c r="R563" s="1052"/>
      <c r="T563" s="1052"/>
      <c r="V563" s="1056"/>
      <c r="X563" s="1056"/>
      <c r="AB563" s="1052"/>
      <c r="AD563" s="1052"/>
      <c r="AH563" s="1060"/>
      <c r="AJ563" s="1060"/>
    </row>
    <row r="564" spans="1:36">
      <c r="D564" s="45"/>
      <c r="E564" s="12"/>
      <c r="F564" s="145"/>
      <c r="G564" s="9"/>
      <c r="M564" s="93"/>
      <c r="P564" s="1052"/>
      <c r="R564" s="1052"/>
      <c r="T564" s="1052"/>
      <c r="V564" s="1056"/>
      <c r="X564" s="1056"/>
      <c r="AB564" s="1052"/>
      <c r="AD564" s="1052"/>
      <c r="AH564" s="1060"/>
      <c r="AJ564" s="1060"/>
    </row>
    <row r="565" spans="1:36">
      <c r="D565" s="45"/>
      <c r="E565" s="12"/>
      <c r="F565" s="145"/>
      <c r="G565" s="9"/>
      <c r="M565" s="93"/>
      <c r="P565" s="1052"/>
      <c r="R565" s="1052"/>
      <c r="T565" s="1052"/>
      <c r="V565" s="1056"/>
      <c r="X565" s="1056"/>
      <c r="AB565" s="1052"/>
      <c r="AD565" s="1052"/>
      <c r="AH565" s="1060"/>
      <c r="AJ565" s="1060"/>
    </row>
    <row r="566" spans="1:36">
      <c r="D566" s="9"/>
      <c r="E566" s="9"/>
      <c r="F566" s="9"/>
      <c r="G566" s="9"/>
      <c r="M566" s="93"/>
      <c r="P566" s="1052"/>
      <c r="R566" s="1052"/>
      <c r="T566" s="1052"/>
      <c r="V566" s="1056"/>
      <c r="X566" s="1056"/>
      <c r="AB566" s="1052"/>
      <c r="AD566" s="1052"/>
      <c r="AH566" s="1060"/>
      <c r="AJ566" s="1060"/>
    </row>
    <row r="567" spans="1:36">
      <c r="M567" s="93"/>
      <c r="P567" s="1052"/>
      <c r="R567" s="1052"/>
      <c r="T567" s="1052"/>
      <c r="V567" s="1056"/>
      <c r="X567" s="1056"/>
      <c r="AB567" s="1052"/>
      <c r="AD567" s="1052"/>
      <c r="AH567" s="1060"/>
      <c r="AJ567" s="1060"/>
    </row>
    <row r="568" spans="1:36">
      <c r="M568" s="93"/>
      <c r="P568" s="1052"/>
      <c r="R568" s="1052"/>
      <c r="T568" s="1052"/>
      <c r="V568" s="1056"/>
      <c r="X568" s="1056"/>
      <c r="AB568" s="1052"/>
      <c r="AD568" s="1052"/>
      <c r="AH568" s="1060"/>
      <c r="AJ568" s="1060"/>
    </row>
    <row r="569" spans="1:36">
      <c r="M569" s="93"/>
      <c r="P569" s="1052"/>
      <c r="R569" s="1052"/>
      <c r="T569" s="1052"/>
      <c r="V569" s="1056"/>
      <c r="X569" s="1056"/>
      <c r="AB569" s="1052"/>
      <c r="AD569" s="1052"/>
      <c r="AH569" s="1060"/>
      <c r="AJ569" s="1060"/>
    </row>
    <row r="570" spans="1:36">
      <c r="M570" s="93"/>
      <c r="P570" s="1052"/>
      <c r="R570" s="1052"/>
      <c r="T570" s="1052"/>
      <c r="V570" s="1056"/>
      <c r="X570" s="1056"/>
      <c r="Z570" s="9"/>
      <c r="AB570" s="1053"/>
      <c r="AD570" s="1053"/>
      <c r="AF570" s="9"/>
      <c r="AH570" s="1060"/>
      <c r="AJ570" s="1060"/>
    </row>
    <row r="571" spans="1:36">
      <c r="A571" s="63"/>
      <c r="B571" s="531"/>
      <c r="C571" s="6"/>
      <c r="D571" s="100"/>
      <c r="F571" s="61"/>
      <c r="M571" s="107"/>
      <c r="P571" s="1052"/>
      <c r="R571" s="1052"/>
      <c r="T571" s="1052"/>
      <c r="V571" s="1056"/>
      <c r="X571" s="1056"/>
      <c r="Z571" s="9"/>
      <c r="AB571" s="1053"/>
      <c r="AD571" s="1053"/>
      <c r="AF571" s="9"/>
      <c r="AH571" s="1060"/>
      <c r="AJ571" s="1060"/>
    </row>
    <row r="572" spans="1:36">
      <c r="A572" s="309"/>
      <c r="B572" s="78"/>
      <c r="C572" s="148"/>
      <c r="D572" s="1256"/>
      <c r="E572" s="543"/>
      <c r="F572" s="1356"/>
      <c r="G572" s="1256"/>
      <c r="H572" s="543"/>
      <c r="I572" s="1356"/>
      <c r="J572" s="1256"/>
      <c r="K572" s="543"/>
      <c r="L572" s="1356"/>
      <c r="M572" s="107"/>
      <c r="P572" s="1052"/>
      <c r="R572" s="1052"/>
      <c r="T572" s="1052"/>
      <c r="V572" s="1056"/>
      <c r="X572" s="1056"/>
      <c r="Z572" s="9"/>
      <c r="AB572" s="1053"/>
      <c r="AD572" s="1053"/>
      <c r="AF572" s="9"/>
      <c r="AH572" s="1060"/>
      <c r="AJ572" s="1060"/>
    </row>
    <row r="573" spans="1:36">
      <c r="A573" s="303"/>
      <c r="B573" s="78"/>
      <c r="C573" s="148"/>
      <c r="D573" s="78"/>
      <c r="E573" s="149"/>
      <c r="F573" s="1570"/>
      <c r="G573" s="78"/>
      <c r="H573" s="1571"/>
      <c r="I573" s="1572"/>
      <c r="M573" s="107"/>
      <c r="P573" s="1052"/>
      <c r="R573" s="1052"/>
      <c r="T573" s="1052"/>
      <c r="V573" s="1056"/>
      <c r="X573" s="1056"/>
      <c r="Z573" s="9"/>
      <c r="AB573" s="1053"/>
      <c r="AD573" s="1053"/>
      <c r="AF573" s="9"/>
      <c r="AH573" s="1060"/>
      <c r="AJ573" s="1060"/>
    </row>
    <row r="574" spans="1:36">
      <c r="B574" s="78"/>
      <c r="D574" s="78"/>
      <c r="E574" s="149"/>
      <c r="F574" s="1570"/>
      <c r="G574" s="78"/>
      <c r="H574" s="149"/>
      <c r="I574" s="1119"/>
      <c r="M574" s="107"/>
      <c r="P574" s="1052"/>
      <c r="R574" s="1052"/>
      <c r="T574" s="1052"/>
      <c r="V574" s="1056"/>
      <c r="X574" s="1056"/>
      <c r="Z574" s="9"/>
      <c r="AB574" s="1053"/>
      <c r="AD574" s="1053"/>
      <c r="AF574" s="9"/>
      <c r="AH574" s="1060"/>
      <c r="AJ574" s="1060"/>
    </row>
    <row r="575" spans="1:36">
      <c r="A575" s="303"/>
      <c r="B575" s="78"/>
      <c r="C575" s="148"/>
      <c r="D575" s="78"/>
      <c r="E575" s="1573"/>
      <c r="F575" s="1574"/>
      <c r="G575" s="78"/>
      <c r="H575" s="149"/>
      <c r="I575" s="1119"/>
      <c r="M575" s="107"/>
      <c r="P575" s="1052"/>
      <c r="R575" s="1052"/>
      <c r="T575" s="1052"/>
      <c r="V575" s="1056"/>
      <c r="X575" s="1056"/>
      <c r="Z575" s="9"/>
      <c r="AB575" s="1053"/>
      <c r="AD575" s="1053"/>
      <c r="AF575" s="9"/>
      <c r="AH575" s="1060"/>
      <c r="AJ575" s="1060"/>
    </row>
    <row r="576" spans="1:36">
      <c r="D576" s="78"/>
      <c r="E576" s="1573"/>
      <c r="F576" s="1574"/>
      <c r="G576" s="1455"/>
      <c r="H576" s="303"/>
      <c r="I576" s="1570"/>
      <c r="M576" s="107"/>
      <c r="P576" s="1052"/>
      <c r="R576" s="1052"/>
      <c r="T576" s="1052"/>
      <c r="V576" s="1056"/>
      <c r="X576" s="1056"/>
      <c r="Z576" s="9"/>
      <c r="AB576" s="1053"/>
      <c r="AD576" s="1053"/>
      <c r="AF576" s="9"/>
      <c r="AH576" s="1060"/>
      <c r="AJ576" s="1060"/>
    </row>
    <row r="577" spans="1:36">
      <c r="D577" s="149"/>
      <c r="E577" s="1573"/>
      <c r="F577" s="1574"/>
      <c r="G577" s="78"/>
      <c r="H577" s="149"/>
      <c r="I577" s="1570"/>
      <c r="M577" s="107"/>
      <c r="P577" s="1052"/>
      <c r="R577" s="1052"/>
      <c r="T577" s="1052"/>
      <c r="V577" s="1056"/>
      <c r="X577" s="1056"/>
      <c r="Z577" s="9"/>
      <c r="AB577" s="1053"/>
      <c r="AD577" s="1053"/>
      <c r="AF577" s="9"/>
      <c r="AH577" s="1060"/>
      <c r="AJ577" s="1060"/>
    </row>
    <row r="578" spans="1:36">
      <c r="D578" s="61"/>
      <c r="E578" s="1575"/>
      <c r="F578" s="1570"/>
      <c r="G578" s="78"/>
      <c r="H578" s="310"/>
      <c r="I578" s="1559"/>
      <c r="M578" s="107"/>
      <c r="P578" s="1052"/>
      <c r="R578" s="1052"/>
      <c r="T578" s="1052"/>
      <c r="V578" s="1056"/>
      <c r="X578" s="1056"/>
      <c r="Z578" s="9"/>
      <c r="AB578" s="1053"/>
      <c r="AD578" s="1053"/>
      <c r="AF578" s="9"/>
      <c r="AH578" s="1060"/>
      <c r="AJ578" s="1060"/>
    </row>
    <row r="579" spans="1:36">
      <c r="D579" s="78"/>
      <c r="E579" s="149"/>
      <c r="F579" s="1570"/>
      <c r="G579" s="78"/>
      <c r="H579" s="149"/>
      <c r="I579" s="1119"/>
      <c r="M579" s="107"/>
      <c r="P579" s="1052"/>
      <c r="R579" s="1052"/>
      <c r="T579" s="1052"/>
      <c r="V579" s="1056"/>
      <c r="X579" s="1056"/>
      <c r="Z579" s="9"/>
      <c r="AB579" s="1053"/>
      <c r="AD579" s="1053"/>
      <c r="AF579" s="9"/>
      <c r="AH579" s="1060"/>
      <c r="AJ579" s="1060"/>
    </row>
    <row r="580" spans="1:36">
      <c r="D580" s="10"/>
      <c r="M580" s="107"/>
      <c r="P580" s="1052"/>
      <c r="R580" s="1052"/>
      <c r="T580" s="1052"/>
      <c r="V580" s="1056"/>
      <c r="X580" s="1056"/>
      <c r="Z580" s="9"/>
      <c r="AB580" s="1053"/>
      <c r="AD580" s="1053"/>
      <c r="AF580" s="9"/>
      <c r="AH580" s="1060"/>
      <c r="AJ580" s="1060"/>
    </row>
    <row r="581" spans="1:36">
      <c r="B581" s="11"/>
      <c r="I581" s="100"/>
      <c r="M581" s="107"/>
      <c r="P581" s="1052"/>
      <c r="R581" s="1052"/>
      <c r="T581" s="1052"/>
      <c r="V581" s="1056"/>
      <c r="X581" s="1056"/>
      <c r="Z581" s="9"/>
      <c r="AB581" s="1053"/>
      <c r="AD581" s="1053"/>
      <c r="AF581" s="9"/>
      <c r="AH581" s="1060"/>
      <c r="AJ581" s="1060"/>
    </row>
    <row r="582" spans="1:36">
      <c r="D582" s="77"/>
      <c r="M582" s="107"/>
      <c r="P582" s="1052"/>
      <c r="R582" s="1052"/>
      <c r="T582" s="1052"/>
      <c r="V582" s="1056"/>
      <c r="X582" s="1056"/>
      <c r="Z582" s="9"/>
      <c r="AB582" s="1053"/>
      <c r="AD582" s="1053"/>
      <c r="AF582" s="9"/>
      <c r="AH582" s="1060"/>
      <c r="AJ582" s="1060"/>
    </row>
    <row r="583" spans="1:36">
      <c r="A583" s="63"/>
      <c r="B583" s="531"/>
      <c r="G583" s="61"/>
      <c r="H583" s="310"/>
      <c r="I583" s="1559"/>
      <c r="M583" s="107"/>
      <c r="P583" s="1052"/>
      <c r="R583" s="1052"/>
      <c r="T583" s="1052"/>
      <c r="V583" s="1056"/>
      <c r="X583" s="1056"/>
      <c r="Z583" s="9"/>
      <c r="AB583" s="1053"/>
      <c r="AD583" s="1053"/>
      <c r="AF583" s="9"/>
      <c r="AH583" s="1060"/>
      <c r="AJ583" s="1060"/>
    </row>
    <row r="584" spans="1:36">
      <c r="G584" s="100"/>
      <c r="J584" s="1256"/>
      <c r="K584" s="543"/>
      <c r="L584" s="1356"/>
      <c r="M584" s="107"/>
      <c r="P584" s="1052"/>
      <c r="R584" s="1052"/>
      <c r="T584" s="1052"/>
      <c r="V584" s="1056"/>
      <c r="X584" s="1056"/>
      <c r="Z584" s="9"/>
      <c r="AB584" s="1053"/>
      <c r="AD584" s="1053"/>
      <c r="AF584" s="9"/>
      <c r="AH584" s="1060"/>
      <c r="AJ584" s="1060"/>
    </row>
    <row r="585" spans="1:36">
      <c r="A585" s="329"/>
      <c r="B585" s="78"/>
      <c r="C585" s="148"/>
      <c r="G585" s="1256"/>
      <c r="H585" s="543"/>
      <c r="I585" s="1356"/>
      <c r="J585" s="1576"/>
      <c r="K585" s="149"/>
      <c r="L585" s="1119"/>
      <c r="M585" s="107"/>
      <c r="P585" s="1052"/>
      <c r="R585" s="1052"/>
      <c r="T585" s="1052"/>
      <c r="V585" s="1056"/>
      <c r="X585" s="1056"/>
      <c r="Z585" s="9"/>
      <c r="AB585" s="1053"/>
      <c r="AD585" s="1053"/>
      <c r="AF585" s="9"/>
      <c r="AH585" s="1060"/>
      <c r="AJ585" s="1060"/>
    </row>
    <row r="586" spans="1:36">
      <c r="B586" s="328"/>
      <c r="G586" s="78"/>
      <c r="H586" s="65"/>
      <c r="I586" s="1559"/>
      <c r="J586" s="1576"/>
      <c r="K586" s="149"/>
      <c r="L586" s="1119"/>
      <c r="M586" s="107"/>
      <c r="P586" s="1052"/>
      <c r="R586" s="1052"/>
      <c r="T586" s="1052"/>
      <c r="V586" s="1056"/>
      <c r="X586" s="1056"/>
      <c r="Z586" s="9"/>
      <c r="AB586" s="1053"/>
      <c r="AD586" s="1053"/>
      <c r="AF586" s="9"/>
      <c r="AH586" s="1060"/>
      <c r="AJ586" s="1060"/>
    </row>
    <row r="587" spans="1:36">
      <c r="A587" s="303"/>
      <c r="B587" s="78"/>
      <c r="C587" s="148"/>
      <c r="G587" s="78"/>
      <c r="H587" s="149"/>
      <c r="I587" s="1570"/>
      <c r="J587" s="78"/>
      <c r="K587" s="149"/>
      <c r="L587" s="1119"/>
      <c r="M587" s="107"/>
      <c r="P587" s="1052"/>
      <c r="R587" s="1052"/>
      <c r="T587" s="1052"/>
      <c r="V587" s="1056"/>
      <c r="X587" s="1056"/>
      <c r="Z587" s="9"/>
      <c r="AB587" s="1053"/>
      <c r="AD587" s="1053"/>
      <c r="AF587" s="9"/>
      <c r="AH587" s="1060"/>
      <c r="AJ587" s="1060"/>
    </row>
    <row r="588" spans="1:36">
      <c r="A588" s="303"/>
      <c r="B588" s="78"/>
      <c r="C588" s="148"/>
      <c r="G588" s="78"/>
      <c r="H588" s="149"/>
      <c r="I588" s="1570"/>
      <c r="J588" s="78"/>
      <c r="K588" s="149"/>
      <c r="L588" s="1119"/>
      <c r="M588" s="107"/>
      <c r="P588" s="1052"/>
      <c r="R588" s="1052"/>
      <c r="T588" s="1052"/>
      <c r="V588" s="1056"/>
      <c r="X588" s="1056"/>
      <c r="Z588" s="9"/>
      <c r="AB588" s="1053"/>
      <c r="AD588" s="1053"/>
      <c r="AF588" s="9"/>
      <c r="AH588" s="1060"/>
      <c r="AJ588" s="1060"/>
    </row>
    <row r="589" spans="1:36">
      <c r="A589" s="303"/>
      <c r="B589" s="78"/>
      <c r="C589" s="148"/>
      <c r="G589" s="78"/>
      <c r="H589" s="149"/>
      <c r="I589" s="1570"/>
      <c r="J589" s="78"/>
      <c r="K589" s="1476"/>
      <c r="L589" s="1577"/>
      <c r="M589" s="107"/>
      <c r="P589" s="1052"/>
      <c r="R589" s="1052"/>
      <c r="T589" s="1052"/>
      <c r="V589" s="1056"/>
      <c r="X589" s="1056"/>
      <c r="Z589" s="9"/>
      <c r="AB589" s="1053"/>
      <c r="AD589" s="1053"/>
      <c r="AF589" s="9"/>
      <c r="AH589" s="1060"/>
      <c r="AJ589" s="1060"/>
    </row>
    <row r="590" spans="1:36">
      <c r="A590" s="303"/>
      <c r="B590" s="78"/>
      <c r="C590" s="148"/>
      <c r="G590" s="78"/>
      <c r="H590" s="149"/>
      <c r="I590" s="1570"/>
      <c r="J590" s="78"/>
      <c r="K590" s="149"/>
      <c r="L590" s="1570"/>
      <c r="M590" s="107"/>
      <c r="P590" s="1052"/>
      <c r="R590" s="1052"/>
      <c r="T590" s="1052"/>
      <c r="V590" s="1056"/>
      <c r="X590" s="1056"/>
      <c r="Z590" s="9"/>
      <c r="AB590" s="1053"/>
      <c r="AD590" s="1053"/>
      <c r="AF590" s="9"/>
      <c r="AH590" s="1060"/>
      <c r="AJ590" s="1060"/>
    </row>
    <row r="591" spans="1:36">
      <c r="A591" s="303"/>
      <c r="B591" s="78"/>
      <c r="C591" s="148"/>
      <c r="G591" s="78"/>
      <c r="H591" s="149"/>
      <c r="I591" s="1570"/>
      <c r="J591" s="78"/>
      <c r="K591" s="149"/>
      <c r="L591" s="1570"/>
      <c r="M591" s="107"/>
      <c r="P591" s="1052"/>
      <c r="R591" s="1052"/>
      <c r="T591" s="1052"/>
      <c r="V591" s="1056"/>
      <c r="X591" s="1056"/>
      <c r="Z591" s="9"/>
      <c r="AB591" s="1053"/>
      <c r="AD591" s="1053"/>
      <c r="AF591" s="9"/>
      <c r="AH591" s="1060"/>
      <c r="AJ591" s="1060"/>
    </row>
    <row r="592" spans="1:36">
      <c r="G592" s="78"/>
      <c r="H592" s="149"/>
      <c r="I592" s="1570"/>
      <c r="J592" s="1455"/>
      <c r="K592" s="1578"/>
      <c r="L592" s="1579"/>
      <c r="M592" s="107"/>
      <c r="P592" s="1052"/>
      <c r="R592" s="1052"/>
      <c r="T592" s="1052"/>
      <c r="V592" s="1056"/>
      <c r="X592" s="1056"/>
      <c r="Z592" s="9"/>
      <c r="AB592" s="1053"/>
      <c r="AD592" s="1053"/>
      <c r="AF592" s="9"/>
      <c r="AH592" s="1060"/>
      <c r="AJ592" s="1060"/>
    </row>
    <row r="593" spans="1:36">
      <c r="G593" s="1580"/>
      <c r="J593" s="78"/>
      <c r="K593" s="303"/>
      <c r="L593" s="1569"/>
      <c r="M593" s="107"/>
      <c r="P593" s="1052"/>
      <c r="R593" s="1052"/>
      <c r="T593" s="1052"/>
      <c r="V593" s="1056"/>
      <c r="X593" s="1056"/>
      <c r="Z593" s="9"/>
      <c r="AB593" s="1053"/>
      <c r="AD593" s="1053"/>
      <c r="AF593" s="9"/>
      <c r="AH593" s="1060"/>
      <c r="AJ593" s="1060"/>
    </row>
    <row r="594" spans="1:36">
      <c r="G594" s="1256"/>
      <c r="H594" s="543"/>
      <c r="I594" s="1356"/>
      <c r="J594" s="1581"/>
      <c r="M594" s="107"/>
      <c r="P594" s="1052"/>
      <c r="R594" s="1052"/>
      <c r="T594" s="1052"/>
      <c r="V594" s="1056"/>
      <c r="X594" s="1056"/>
      <c r="Z594" s="9"/>
      <c r="AB594" s="1053"/>
      <c r="AD594" s="1053"/>
      <c r="AF594" s="9"/>
      <c r="AH594" s="1060"/>
      <c r="AJ594" s="1060"/>
    </row>
    <row r="595" spans="1:36">
      <c r="A595" s="63"/>
      <c r="B595" s="531"/>
      <c r="C595" s="6"/>
      <c r="D595" s="1582"/>
      <c r="F595" s="100"/>
      <c r="G595" s="78"/>
      <c r="H595" s="149"/>
      <c r="I595" s="1569"/>
      <c r="J595" s="1256"/>
      <c r="K595" s="543"/>
      <c r="L595" s="1356"/>
      <c r="M595" s="107"/>
      <c r="P595" s="1052"/>
      <c r="R595" s="1052"/>
      <c r="T595" s="1052"/>
      <c r="V595" s="1056"/>
      <c r="X595" s="1056"/>
      <c r="Z595" s="9"/>
      <c r="AB595" s="1053"/>
      <c r="AD595" s="1053"/>
      <c r="AF595" s="9"/>
      <c r="AH595" s="1060"/>
      <c r="AJ595" s="1060"/>
    </row>
    <row r="596" spans="1:36">
      <c r="A596" s="303"/>
      <c r="B596" s="78"/>
      <c r="C596" s="148"/>
      <c r="D596" s="1256"/>
      <c r="E596" s="543"/>
      <c r="F596" s="1356"/>
      <c r="G596" s="78"/>
      <c r="H596" s="149"/>
      <c r="I596" s="1570"/>
      <c r="J596" s="78"/>
      <c r="K596" s="1573"/>
      <c r="L596" s="1119"/>
      <c r="M596" s="107"/>
      <c r="P596" s="1052"/>
      <c r="R596" s="1052"/>
      <c r="T596" s="1052"/>
      <c r="V596" s="1056"/>
      <c r="X596" s="1056"/>
      <c r="Z596" s="9"/>
      <c r="AB596" s="1053"/>
      <c r="AD596" s="1053"/>
      <c r="AF596" s="9"/>
      <c r="AH596" s="1060"/>
      <c r="AJ596" s="1060"/>
    </row>
    <row r="597" spans="1:36">
      <c r="A597" s="790"/>
      <c r="B597" s="78"/>
      <c r="C597" s="65"/>
      <c r="D597" s="78"/>
      <c r="E597" s="149"/>
      <c r="F597" s="1119"/>
      <c r="G597" s="61"/>
      <c r="H597" s="149"/>
      <c r="I597" s="1570"/>
      <c r="J597" s="100"/>
      <c r="K597" s="61"/>
      <c r="M597" s="107"/>
      <c r="P597" s="1052"/>
      <c r="R597" s="1052"/>
      <c r="T597" s="1052"/>
      <c r="V597" s="1056"/>
      <c r="X597" s="1056"/>
      <c r="Z597" s="9"/>
      <c r="AB597" s="1053"/>
      <c r="AD597" s="1053"/>
      <c r="AF597" s="9"/>
      <c r="AH597" s="1060"/>
      <c r="AJ597" s="1060"/>
    </row>
    <row r="598" spans="1:36">
      <c r="A598" s="303"/>
      <c r="B598" s="78"/>
      <c r="C598" s="148"/>
      <c r="D598" s="78"/>
      <c r="E598" s="149"/>
      <c r="F598" s="1119"/>
      <c r="G598" s="1256"/>
      <c r="J598" s="1256"/>
      <c r="K598" s="543"/>
      <c r="L598" s="1256"/>
      <c r="M598" s="107"/>
      <c r="P598" s="1052"/>
      <c r="R598" s="1052"/>
      <c r="T598" s="1052"/>
      <c r="V598" s="1056"/>
      <c r="X598" s="1056"/>
      <c r="Z598" s="9"/>
      <c r="AB598" s="1053"/>
      <c r="AD598" s="1053"/>
      <c r="AF598" s="9"/>
      <c r="AH598" s="1060"/>
      <c r="AJ598" s="1060"/>
    </row>
    <row r="599" spans="1:36">
      <c r="D599" s="78"/>
      <c r="E599" s="149"/>
      <c r="F599" s="1119"/>
      <c r="G599" s="1256"/>
      <c r="H599" s="543"/>
      <c r="I599" s="1356"/>
      <c r="J599" s="61"/>
      <c r="K599" s="310"/>
      <c r="L599" s="1559"/>
      <c r="M599" s="107"/>
      <c r="P599" s="1052"/>
      <c r="R599" s="1052"/>
      <c r="T599" s="1052"/>
      <c r="V599" s="1056"/>
      <c r="X599" s="1056"/>
      <c r="Z599" s="9"/>
      <c r="AB599" s="1053"/>
      <c r="AD599" s="1053"/>
      <c r="AF599" s="9"/>
      <c r="AH599" s="1060"/>
      <c r="AJ599" s="1060"/>
    </row>
    <row r="600" spans="1:36">
      <c r="D600" s="78"/>
      <c r="E600" s="149"/>
      <c r="F600" s="1119"/>
      <c r="G600" s="78"/>
      <c r="H600" s="1571"/>
      <c r="I600" s="1572"/>
      <c r="M600" s="107"/>
      <c r="P600" s="1052"/>
      <c r="R600" s="1052"/>
      <c r="T600" s="1052"/>
      <c r="V600" s="1056"/>
      <c r="X600" s="1056"/>
      <c r="Z600" s="9"/>
      <c r="AB600" s="1053"/>
      <c r="AD600" s="1053"/>
      <c r="AF600" s="9"/>
      <c r="AH600" s="1060"/>
      <c r="AJ600" s="1060"/>
    </row>
    <row r="601" spans="1:36">
      <c r="D601" s="78"/>
      <c r="E601" s="1583"/>
      <c r="F601" s="1584"/>
      <c r="G601" s="78"/>
      <c r="H601" s="149"/>
      <c r="I601" s="1119"/>
      <c r="M601" s="107"/>
      <c r="P601" s="1052"/>
      <c r="R601" s="1052"/>
      <c r="T601" s="1052"/>
      <c r="V601" s="1056"/>
      <c r="X601" s="1056"/>
      <c r="Z601" s="9"/>
      <c r="AB601" s="1053"/>
      <c r="AD601" s="1053"/>
      <c r="AF601" s="9"/>
      <c r="AH601" s="1060"/>
      <c r="AJ601" s="1060"/>
    </row>
    <row r="602" spans="1:36">
      <c r="D602" s="78"/>
      <c r="E602" s="149"/>
      <c r="F602" s="1119"/>
      <c r="G602" s="78"/>
      <c r="H602" s="149"/>
      <c r="I602" s="1119"/>
      <c r="J602" s="298"/>
      <c r="K602" s="1585"/>
      <c r="L602" s="1586"/>
      <c r="M602" s="107"/>
      <c r="P602" s="1052"/>
      <c r="R602" s="1052"/>
      <c r="T602" s="1052"/>
      <c r="V602" s="1056"/>
      <c r="X602" s="1056"/>
      <c r="Z602" s="9"/>
      <c r="AB602" s="1053"/>
      <c r="AD602" s="1053"/>
      <c r="AF602" s="9"/>
      <c r="AH602" s="1060"/>
      <c r="AJ602" s="1060"/>
    </row>
    <row r="603" spans="1:36">
      <c r="D603" s="78"/>
      <c r="E603" s="149"/>
      <c r="F603" s="1119"/>
      <c r="G603" s="1455"/>
      <c r="H603" s="303"/>
      <c r="I603" s="1570"/>
      <c r="J603" s="1256"/>
      <c r="K603" s="543"/>
      <c r="L603" s="1356"/>
      <c r="M603" s="107"/>
      <c r="P603" s="1052"/>
      <c r="R603" s="1052"/>
      <c r="T603" s="1052"/>
      <c r="V603" s="1056"/>
      <c r="X603" s="1056"/>
      <c r="Z603" s="9"/>
      <c r="AB603" s="1053"/>
      <c r="AD603" s="1053"/>
      <c r="AF603" s="9"/>
      <c r="AH603" s="1060"/>
      <c r="AJ603" s="1060"/>
    </row>
    <row r="604" spans="1:36">
      <c r="D604" s="78"/>
      <c r="E604" s="149"/>
      <c r="F604" s="1119"/>
      <c r="G604" s="78"/>
      <c r="H604" s="149"/>
      <c r="I604" s="1570"/>
      <c r="J604" s="78"/>
      <c r="K604" s="149"/>
      <c r="L604" s="1119"/>
      <c r="M604" s="107"/>
      <c r="P604" s="1052"/>
      <c r="R604" s="1052"/>
      <c r="T604" s="1052"/>
      <c r="V604" s="1056"/>
      <c r="X604" s="1056"/>
      <c r="Z604" s="9"/>
      <c r="AB604" s="1053"/>
      <c r="AD604" s="1053"/>
      <c r="AF604" s="9"/>
      <c r="AH604" s="1060"/>
      <c r="AJ604" s="1060"/>
    </row>
    <row r="605" spans="1:36">
      <c r="D605" s="78"/>
      <c r="E605" s="149"/>
      <c r="F605" s="1119"/>
      <c r="G605" s="78"/>
      <c r="H605" s="310"/>
      <c r="I605" s="1559"/>
      <c r="M605" s="107"/>
      <c r="P605" s="1052"/>
      <c r="R605" s="1052"/>
      <c r="T605" s="1052"/>
      <c r="V605" s="1056"/>
      <c r="X605" s="1056"/>
      <c r="Z605" s="9"/>
      <c r="AB605" s="1053"/>
      <c r="AD605" s="1053"/>
      <c r="AF605" s="9"/>
      <c r="AH605" s="1060"/>
      <c r="AJ605" s="1060"/>
    </row>
    <row r="606" spans="1:36">
      <c r="J606" s="1581"/>
      <c r="M606" s="107"/>
      <c r="P606" s="1052"/>
      <c r="R606" s="1052"/>
      <c r="T606" s="1052"/>
      <c r="V606" s="1056"/>
      <c r="X606" s="1056"/>
      <c r="Z606" s="9"/>
      <c r="AB606" s="1053"/>
      <c r="AD606" s="1053"/>
      <c r="AF606" s="9"/>
      <c r="AH606" s="1060"/>
      <c r="AJ606" s="1060"/>
    </row>
    <row r="607" spans="1:36">
      <c r="J607" s="1256"/>
      <c r="K607" s="543"/>
      <c r="L607" s="1356"/>
      <c r="M607" s="107"/>
      <c r="P607" s="1052"/>
      <c r="R607" s="1052"/>
      <c r="T607" s="1052"/>
      <c r="V607" s="1056"/>
      <c r="X607" s="1056"/>
      <c r="Z607" s="9"/>
      <c r="AB607" s="1053"/>
      <c r="AD607" s="1053"/>
      <c r="AF607" s="9"/>
      <c r="AH607" s="1060"/>
      <c r="AJ607" s="1060"/>
    </row>
    <row r="608" spans="1:36">
      <c r="B608" s="11"/>
      <c r="F608" s="2"/>
      <c r="G608" s="2"/>
      <c r="H608" s="2"/>
      <c r="I608" s="100"/>
      <c r="K608" s="2"/>
      <c r="M608" s="107"/>
      <c r="P608" s="1052"/>
      <c r="T608" s="1052"/>
      <c r="V608" s="1056"/>
      <c r="X608" s="1056"/>
      <c r="Z608" s="9"/>
      <c r="AB608" s="1053"/>
      <c r="AD608" s="1053"/>
      <c r="AF608" s="9"/>
      <c r="AH608" s="1060"/>
      <c r="AJ608" s="1060"/>
    </row>
    <row r="609" spans="4:36">
      <c r="M609" s="107"/>
      <c r="P609" s="1052"/>
      <c r="T609" s="1052"/>
      <c r="V609" s="1056"/>
      <c r="X609" s="1056"/>
      <c r="Z609" s="9"/>
      <c r="AB609" s="1053"/>
      <c r="AD609" s="1053"/>
      <c r="AF609" s="9"/>
      <c r="AH609" s="1060"/>
      <c r="AJ609" s="1060"/>
    </row>
    <row r="610" spans="4:36">
      <c r="D610" s="61"/>
      <c r="E610" s="149"/>
      <c r="F610" s="1119"/>
      <c r="M610" s="107"/>
      <c r="P610" s="1052"/>
      <c r="T610" s="1052"/>
      <c r="V610" s="1056"/>
      <c r="X610" s="1056"/>
      <c r="Z610" s="9"/>
      <c r="AB610" s="1053"/>
      <c r="AD610" s="1053"/>
      <c r="AF610" s="9"/>
      <c r="AH610" s="1060"/>
      <c r="AJ610" s="1060"/>
    </row>
    <row r="611" spans="4:36">
      <c r="M611" s="93"/>
      <c r="P611" s="1052"/>
      <c r="T611" s="1052"/>
      <c r="V611" s="1056"/>
      <c r="X611" s="1056"/>
      <c r="Z611" s="9"/>
      <c r="AB611" s="1053"/>
      <c r="AD611" s="1053"/>
      <c r="AF611" s="9"/>
      <c r="AH611" s="1060"/>
      <c r="AJ611" s="1060"/>
    </row>
    <row r="612" spans="4:36">
      <c r="M612" s="93"/>
      <c r="P612" s="1052"/>
      <c r="T612" s="1052"/>
      <c r="V612" s="1056"/>
      <c r="X612" s="1056"/>
      <c r="Z612" s="9"/>
      <c r="AB612" s="1053"/>
      <c r="AD612" s="1053"/>
      <c r="AF612" s="9"/>
      <c r="AH612" s="1060"/>
      <c r="AJ612" s="1060"/>
    </row>
    <row r="613" spans="4:36">
      <c r="M613" s="93"/>
      <c r="P613" s="1052"/>
      <c r="T613" s="1052"/>
      <c r="V613" s="1056"/>
      <c r="X613" s="1056"/>
      <c r="Z613" s="9"/>
      <c r="AB613" s="1053"/>
      <c r="AD613" s="1053"/>
      <c r="AF613" s="9"/>
      <c r="AH613" s="1060"/>
      <c r="AJ613" s="1060"/>
    </row>
    <row r="614" spans="4:36">
      <c r="M614" s="93"/>
      <c r="P614" s="1052"/>
      <c r="T614" s="1052"/>
      <c r="V614" s="1056"/>
      <c r="X614" s="1056"/>
      <c r="Z614" s="9"/>
      <c r="AB614" s="1053"/>
      <c r="AD614" s="1053"/>
      <c r="AF614" s="9"/>
      <c r="AH614" s="1060"/>
      <c r="AJ614" s="1060"/>
    </row>
    <row r="615" spans="4:36">
      <c r="M615" s="93"/>
      <c r="P615" s="1052"/>
      <c r="T615" s="1052"/>
      <c r="V615" s="1056"/>
      <c r="X615" s="1056"/>
      <c r="Z615" s="9"/>
      <c r="AB615" s="1053"/>
      <c r="AD615" s="1053"/>
      <c r="AF615" s="9"/>
      <c r="AH615" s="1060"/>
      <c r="AJ615" s="1060"/>
    </row>
    <row r="616" spans="4:36">
      <c r="M616" s="93"/>
      <c r="P616" s="1052"/>
      <c r="T616" s="1052"/>
      <c r="V616" s="1056"/>
      <c r="X616" s="1056"/>
      <c r="AB616" s="1052"/>
      <c r="AD616" s="1052"/>
      <c r="AH616" s="1060"/>
      <c r="AJ616" s="1060"/>
    </row>
    <row r="617" spans="4:36">
      <c r="M617" s="93"/>
      <c r="P617" s="1052"/>
      <c r="T617" s="1052"/>
      <c r="V617" s="1056"/>
      <c r="X617" s="1056"/>
      <c r="AB617" s="1052"/>
      <c r="AD617" s="1052"/>
      <c r="AH617" s="1060"/>
      <c r="AJ617" s="1060"/>
    </row>
    <row r="618" spans="4:36">
      <c r="M618" s="93"/>
      <c r="P618" s="1052"/>
      <c r="T618" s="1052"/>
      <c r="V618" s="1056"/>
      <c r="X618" s="1056"/>
      <c r="AB618" s="1052"/>
      <c r="AD618" s="1052"/>
      <c r="AH618" s="1060"/>
      <c r="AJ618" s="1060"/>
    </row>
    <row r="619" spans="4:36">
      <c r="M619" s="93"/>
      <c r="P619" s="1052"/>
      <c r="T619" s="1052"/>
      <c r="V619" s="1056"/>
      <c r="X619" s="1056"/>
      <c r="AB619" s="1052"/>
      <c r="AD619" s="1052"/>
      <c r="AH619" s="1060"/>
      <c r="AJ619" s="1060"/>
    </row>
    <row r="620" spans="4:36">
      <c r="M620" s="93"/>
      <c r="P620" s="1052"/>
      <c r="T620" s="1052"/>
      <c r="V620" s="1056"/>
      <c r="X620" s="1056"/>
      <c r="AB620" s="1052"/>
      <c r="AD620" s="1052"/>
      <c r="AH620" s="1060"/>
      <c r="AI620" s="1060"/>
    </row>
    <row r="621" spans="4:36">
      <c r="M621" s="93"/>
      <c r="P621" s="1052"/>
      <c r="T621" s="1052"/>
      <c r="V621" s="1056"/>
      <c r="X621" s="1056"/>
      <c r="AB621" s="1052"/>
      <c r="AC621" s="1052"/>
      <c r="AF621" s="1060"/>
      <c r="AH621" s="1060"/>
    </row>
    <row r="622" spans="4:36">
      <c r="M622" s="93"/>
      <c r="P622" s="1052"/>
      <c r="T622" s="1052"/>
      <c r="V622" s="1056"/>
      <c r="X622" s="1056"/>
      <c r="AB622" s="1052"/>
      <c r="AC622" s="1052"/>
      <c r="AF622" s="1060"/>
      <c r="AH622" s="1060"/>
    </row>
    <row r="623" spans="4:36">
      <c r="D623" s="78"/>
      <c r="E623" s="149"/>
      <c r="F623" s="1119"/>
      <c r="M623" s="107"/>
      <c r="P623" s="1052"/>
      <c r="T623" s="1052"/>
      <c r="V623" s="1056"/>
      <c r="X623" s="1056"/>
      <c r="AB623" s="1052"/>
      <c r="AC623" s="1052"/>
      <c r="AF623" s="1060"/>
      <c r="AH623" s="1060"/>
    </row>
    <row r="624" spans="4:36">
      <c r="M624" s="107"/>
      <c r="P624" s="1052"/>
      <c r="T624" s="1052"/>
      <c r="V624" s="1056"/>
      <c r="X624" s="1056"/>
      <c r="AB624" s="1052"/>
      <c r="AC624" s="1052"/>
      <c r="AF624" s="1060"/>
      <c r="AH624" s="1060"/>
    </row>
    <row r="625" spans="1:42">
      <c r="M625" s="107"/>
      <c r="V625" s="1056"/>
      <c r="X625" s="1056"/>
      <c r="AB625" s="1052"/>
      <c r="AE625" s="1060"/>
      <c r="AF625" s="1060"/>
    </row>
    <row r="626" spans="1:42">
      <c r="M626" s="107"/>
      <c r="V626" s="1056"/>
      <c r="X626" s="1056"/>
      <c r="AB626" s="1052"/>
      <c r="AE626" s="1060"/>
      <c r="AF626" s="1060"/>
    </row>
    <row r="627" spans="1:42">
      <c r="A627" s="107"/>
      <c r="B627" s="115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V627" s="1056"/>
      <c r="X627" s="1056"/>
    </row>
    <row r="628" spans="1:42" ht="15.6">
      <c r="A628" s="123"/>
      <c r="B628" s="102"/>
      <c r="C628" s="101"/>
      <c r="D628" s="204"/>
      <c r="E628" s="107"/>
      <c r="F628" s="107"/>
      <c r="G628" s="140"/>
      <c r="H628" s="140"/>
      <c r="I628" s="107"/>
      <c r="J628" s="107"/>
      <c r="K628" s="107"/>
      <c r="L628" s="107"/>
      <c r="M628" s="107"/>
      <c r="V628" s="1056"/>
      <c r="X628" s="1058"/>
      <c r="Z628" s="9"/>
      <c r="AA628" s="9"/>
      <c r="AP628" s="9"/>
    </row>
    <row r="629" spans="1:42">
      <c r="A629" s="107"/>
      <c r="B629" s="180"/>
      <c r="C629" s="107"/>
      <c r="D629" s="203"/>
      <c r="E629" s="107"/>
      <c r="F629" s="107"/>
      <c r="G629" s="164"/>
      <c r="H629" s="196"/>
      <c r="I629" s="197"/>
      <c r="J629" s="164"/>
      <c r="K629" s="196"/>
      <c r="L629" s="197"/>
      <c r="M629" s="107"/>
      <c r="U629" s="9"/>
      <c r="V629" s="1058"/>
      <c r="W629" s="9"/>
      <c r="X629" s="9"/>
    </row>
    <row r="630" spans="1:42">
      <c r="A630" s="125"/>
      <c r="B630" s="102"/>
      <c r="C630" s="114"/>
      <c r="D630" s="164"/>
      <c r="E630" s="196"/>
      <c r="F630" s="197"/>
      <c r="G630" s="102"/>
      <c r="H630" s="101"/>
      <c r="I630" s="138"/>
      <c r="J630" s="288"/>
      <c r="K630" s="101"/>
      <c r="L630" s="107"/>
      <c r="M630" s="9"/>
      <c r="V630" s="1056"/>
    </row>
  </sheetData>
  <mergeCells count="1">
    <mergeCell ref="A3:L3"/>
  </mergeCells>
  <phoneticPr fontId="49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5"/>
  <sheetViews>
    <sheetView view="pageBreakPreview" zoomScale="60" zoomScaleNormal="90" workbookViewId="0">
      <pane xSplit="1" topLeftCell="B1" activePane="topRight" state="frozen"/>
      <selection pane="topRight" sqref="A1:XFD1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6" width="6.6640625" customWidth="1"/>
    <col min="7" max="7" width="6.4414062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6.5546875" customWidth="1"/>
    <col min="14" max="14" width="7.33203125" customWidth="1"/>
    <col min="15" max="15" width="6.5546875" customWidth="1"/>
    <col min="16" max="16" width="6.88671875" customWidth="1"/>
    <col min="17" max="17" width="6.44140625" customWidth="1"/>
    <col min="18" max="18" width="2.44140625" customWidth="1"/>
    <col min="19" max="19" width="6.44140625" customWidth="1"/>
    <col min="20" max="20" width="6.6640625" customWidth="1"/>
    <col min="21" max="21" width="6.109375" customWidth="1"/>
    <col min="22" max="22" width="5" customWidth="1"/>
    <col min="23" max="23" width="7.5546875" customWidth="1"/>
    <col min="24" max="24" width="5" customWidth="1"/>
    <col min="25" max="25" width="9.33203125" customWidth="1"/>
    <col min="26" max="26" width="7" customWidth="1"/>
    <col min="27" max="27" width="9.88671875" customWidth="1"/>
    <col min="28" max="28" width="6" customWidth="1"/>
    <col min="29" max="29" width="5" customWidth="1"/>
    <col min="30" max="30" width="6.109375" customWidth="1"/>
    <col min="31" max="31" width="10.109375" customWidth="1"/>
  </cols>
  <sheetData>
    <row r="1" spans="1:35" ht="15" thickBot="1">
      <c r="A1" s="100" t="s">
        <v>911</v>
      </c>
      <c r="C1" s="100" t="s">
        <v>19</v>
      </c>
      <c r="I1" t="s">
        <v>278</v>
      </c>
      <c r="N1" s="31"/>
      <c r="O1" s="31"/>
      <c r="S1" s="107"/>
      <c r="T1" s="107"/>
      <c r="U1" s="107"/>
      <c r="V1" s="199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5" ht="13.5" customHeight="1">
      <c r="A2" s="84"/>
      <c r="B2" s="532"/>
      <c r="C2" s="178" t="s">
        <v>20</v>
      </c>
      <c r="D2" s="66" t="s">
        <v>245</v>
      </c>
      <c r="E2" s="66"/>
      <c r="F2" s="66"/>
      <c r="G2" s="66"/>
      <c r="H2" s="66"/>
      <c r="I2" s="66"/>
      <c r="J2" s="66"/>
      <c r="K2" s="66"/>
      <c r="L2" s="50"/>
      <c r="M2" s="50"/>
      <c r="N2" s="178" t="s">
        <v>21</v>
      </c>
      <c r="O2" s="178" t="s">
        <v>22</v>
      </c>
      <c r="P2" s="1010" t="s">
        <v>374</v>
      </c>
      <c r="Q2" s="1034" t="s">
        <v>374</v>
      </c>
      <c r="S2" s="99"/>
      <c r="T2" s="99"/>
      <c r="U2" s="126"/>
      <c r="V2" s="107"/>
      <c r="W2" s="381"/>
      <c r="X2" s="126"/>
      <c r="Y2" s="107"/>
      <c r="Z2" s="107"/>
      <c r="AA2" s="107"/>
      <c r="AB2" s="107"/>
      <c r="AC2" s="107"/>
      <c r="AD2" s="107"/>
      <c r="AE2" s="107"/>
      <c r="AF2" s="107"/>
    </row>
    <row r="3" spans="1:35" ht="13.5" customHeight="1">
      <c r="A3" s="60"/>
      <c r="B3" s="533"/>
      <c r="C3" s="534" t="s">
        <v>210</v>
      </c>
      <c r="D3" s="16" t="s">
        <v>262</v>
      </c>
      <c r="E3" s="16"/>
      <c r="F3" s="16"/>
      <c r="G3" s="16"/>
      <c r="H3" s="16"/>
      <c r="I3" s="16"/>
      <c r="J3" s="16"/>
      <c r="K3" s="16"/>
      <c r="L3" s="15"/>
      <c r="M3" s="15"/>
      <c r="N3" s="534" t="s">
        <v>225</v>
      </c>
      <c r="O3" s="534" t="s">
        <v>23</v>
      </c>
      <c r="P3" s="1009" t="s">
        <v>108</v>
      </c>
      <c r="Q3" s="1035" t="s">
        <v>108</v>
      </c>
      <c r="S3" s="99"/>
      <c r="T3" s="99"/>
      <c r="U3" s="126"/>
      <c r="V3" s="107"/>
      <c r="W3" s="381"/>
      <c r="X3" s="126"/>
      <c r="Y3" s="107"/>
      <c r="Z3" s="107"/>
      <c r="AA3" s="107"/>
      <c r="AB3" s="107"/>
      <c r="AC3" s="107"/>
      <c r="AD3" s="107"/>
      <c r="AE3" s="107"/>
      <c r="AF3" s="107"/>
    </row>
    <row r="4" spans="1:35" ht="12.75" customHeight="1" thickBot="1">
      <c r="A4" s="60"/>
      <c r="B4" s="535" t="s">
        <v>24</v>
      </c>
      <c r="C4" s="534" t="s">
        <v>21</v>
      </c>
      <c r="D4" s="71" t="s">
        <v>224</v>
      </c>
      <c r="E4" s="71"/>
      <c r="F4" s="71"/>
      <c r="G4" s="71"/>
      <c r="H4" s="9" t="s">
        <v>223</v>
      </c>
      <c r="I4" s="9"/>
      <c r="J4" s="71"/>
      <c r="K4" s="47" t="s">
        <v>118</v>
      </c>
      <c r="L4" s="51"/>
      <c r="M4" s="51"/>
      <c r="N4" s="534" t="s">
        <v>26</v>
      </c>
      <c r="O4" s="534" t="s">
        <v>25</v>
      </c>
      <c r="P4" s="999" t="s">
        <v>375</v>
      </c>
      <c r="Q4" s="1035" t="s">
        <v>375</v>
      </c>
      <c r="S4" s="99"/>
      <c r="T4" s="99"/>
      <c r="U4" s="381"/>
      <c r="V4" s="107"/>
      <c r="W4" s="381"/>
      <c r="X4" s="126"/>
      <c r="Y4" s="107"/>
      <c r="Z4" s="107"/>
      <c r="AA4" s="107"/>
      <c r="AB4" s="107"/>
      <c r="AC4" s="107"/>
      <c r="AD4" s="107"/>
      <c r="AE4" s="645"/>
      <c r="AF4" s="107"/>
    </row>
    <row r="5" spans="1:35">
      <c r="A5" s="60" t="s">
        <v>211</v>
      </c>
      <c r="B5" s="533"/>
      <c r="C5" s="534" t="s">
        <v>38</v>
      </c>
      <c r="D5" s="29" t="s">
        <v>27</v>
      </c>
      <c r="E5" s="29" t="s">
        <v>28</v>
      </c>
      <c r="F5" s="29" t="s">
        <v>29</v>
      </c>
      <c r="G5" s="29" t="s">
        <v>30</v>
      </c>
      <c r="H5" s="28" t="s">
        <v>31</v>
      </c>
      <c r="I5" s="29" t="s">
        <v>32</v>
      </c>
      <c r="J5" s="28" t="s">
        <v>33</v>
      </c>
      <c r="K5" s="29" t="s">
        <v>34</v>
      </c>
      <c r="L5" s="28" t="s">
        <v>35</v>
      </c>
      <c r="M5" s="29" t="s">
        <v>36</v>
      </c>
      <c r="N5" s="534">
        <v>10</v>
      </c>
      <c r="O5" s="534" t="s">
        <v>37</v>
      </c>
      <c r="P5" s="534" t="s">
        <v>26</v>
      </c>
      <c r="Q5" s="1036" t="s">
        <v>376</v>
      </c>
      <c r="S5" s="99"/>
      <c r="T5" s="99"/>
      <c r="U5" s="381"/>
      <c r="V5" s="107"/>
      <c r="W5" s="381"/>
      <c r="X5" s="126"/>
      <c r="Y5" s="107"/>
      <c r="Z5" s="107"/>
      <c r="AA5" s="107"/>
      <c r="AB5" s="107"/>
      <c r="AC5" s="350"/>
      <c r="AD5" s="107"/>
      <c r="AE5" s="645"/>
      <c r="AF5" s="107"/>
    </row>
    <row r="6" spans="1:35" ht="12" customHeight="1">
      <c r="A6" s="60"/>
      <c r="B6" s="535" t="s">
        <v>212</v>
      </c>
      <c r="C6" s="534" t="s">
        <v>213</v>
      </c>
      <c r="D6" s="69" t="s">
        <v>39</v>
      </c>
      <c r="E6" s="69" t="s">
        <v>39</v>
      </c>
      <c r="F6" s="69" t="s">
        <v>39</v>
      </c>
      <c r="G6" s="69" t="s">
        <v>39</v>
      </c>
      <c r="H6" s="24" t="s">
        <v>39</v>
      </c>
      <c r="I6" s="69" t="s">
        <v>39</v>
      </c>
      <c r="J6" s="69" t="s">
        <v>39</v>
      </c>
      <c r="K6" s="24" t="s">
        <v>39</v>
      </c>
      <c r="L6" s="69" t="s">
        <v>39</v>
      </c>
      <c r="M6" s="69" t="s">
        <v>39</v>
      </c>
      <c r="N6" s="534" t="s">
        <v>373</v>
      </c>
      <c r="O6" s="534" t="s">
        <v>204</v>
      </c>
      <c r="P6" s="534">
        <v>10</v>
      </c>
      <c r="Q6" s="1036"/>
      <c r="S6" s="99"/>
      <c r="T6" s="99"/>
      <c r="U6" s="126"/>
      <c r="V6" s="107"/>
      <c r="W6" s="381"/>
      <c r="X6" s="126"/>
      <c r="Y6" s="107"/>
      <c r="Z6" s="107"/>
      <c r="AA6" s="107"/>
      <c r="AB6" s="107"/>
      <c r="AC6" s="350"/>
      <c r="AD6" s="107"/>
      <c r="AE6" s="646"/>
      <c r="AF6" s="107"/>
    </row>
    <row r="7" spans="1:35" ht="14.25" customHeight="1" thickBot="1">
      <c r="A7" s="60"/>
      <c r="B7" s="533"/>
      <c r="C7" s="2538">
        <v>0.25</v>
      </c>
      <c r="D7" s="51"/>
      <c r="E7" s="52"/>
      <c r="F7" s="51"/>
      <c r="G7" s="52"/>
      <c r="H7" s="91"/>
      <c r="I7" s="52"/>
      <c r="J7" s="52"/>
      <c r="K7" s="51"/>
      <c r="L7" s="52"/>
      <c r="M7" s="91"/>
      <c r="N7" s="534"/>
      <c r="O7" s="534" t="s">
        <v>205</v>
      </c>
      <c r="P7" s="379" t="s">
        <v>373</v>
      </c>
      <c r="Q7" s="2548">
        <v>1</v>
      </c>
      <c r="S7" s="99"/>
      <c r="T7" s="99"/>
      <c r="U7" s="205"/>
      <c r="V7" s="126"/>
      <c r="W7" s="381"/>
      <c r="X7" s="126"/>
      <c r="Y7" s="107"/>
      <c r="Z7" s="284"/>
      <c r="AA7" s="381"/>
      <c r="AB7" s="107"/>
      <c r="AC7" s="647"/>
      <c r="AD7" s="107"/>
      <c r="AE7" s="646"/>
      <c r="AF7" s="107"/>
    </row>
    <row r="8" spans="1:35">
      <c r="A8" s="537">
        <v>1</v>
      </c>
      <c r="B8" s="538" t="s">
        <v>214</v>
      </c>
      <c r="C8" s="2539">
        <f>(Q8/100)*25</f>
        <v>30</v>
      </c>
      <c r="D8" s="166">
        <f>'12 л. РАСКЛАДКА'!P13</f>
        <v>30</v>
      </c>
      <c r="E8" s="674">
        <f>'12 л. РАСКЛАДКА'!P71</f>
        <v>0</v>
      </c>
      <c r="F8" s="674">
        <f>'12 л. РАСКЛАДКА'!P130</f>
        <v>30</v>
      </c>
      <c r="G8" s="674">
        <f>'12 л. РАСКЛАДКА'!P186</f>
        <v>40</v>
      </c>
      <c r="H8" s="674">
        <f>'12 л. РАСКЛАДКА'!P243</f>
        <v>20</v>
      </c>
      <c r="I8" s="674">
        <f>'12 л. РАСКЛАДКА'!P299</f>
        <v>40</v>
      </c>
      <c r="J8" s="674">
        <f>'12 л. РАСКЛАДКА'!P355</f>
        <v>40</v>
      </c>
      <c r="K8" s="674">
        <f>'12 л. РАСКЛАДКА'!P408</f>
        <v>30</v>
      </c>
      <c r="L8" s="674">
        <f>'12 л. РАСКЛАДКА'!P462</f>
        <v>30</v>
      </c>
      <c r="M8" s="1000">
        <f>'12 л. РАСКЛАДКА'!P515</f>
        <v>40</v>
      </c>
      <c r="N8" s="1003">
        <f t="shared" ref="N8:N43" si="0">D8+E8+F8+G8+H8+I8+J8+K8+L8+M8</f>
        <v>300</v>
      </c>
      <c r="O8" s="2369">
        <f>(N8*100/P8)-100</f>
        <v>0</v>
      </c>
      <c r="P8" s="2529">
        <f>(Q8*25/100)*10</f>
        <v>300</v>
      </c>
      <c r="Q8" s="2533">
        <v>120</v>
      </c>
      <c r="S8" s="381"/>
      <c r="T8" s="648"/>
      <c r="U8" s="381"/>
      <c r="V8" s="556"/>
      <c r="W8" s="107"/>
      <c r="X8" s="107"/>
      <c r="Y8" s="107"/>
      <c r="Z8" s="650"/>
      <c r="AA8" s="126"/>
      <c r="AB8" s="107"/>
      <c r="AC8" s="651"/>
      <c r="AD8" s="107"/>
      <c r="AE8" s="2697"/>
      <c r="AF8" s="107"/>
    </row>
    <row r="9" spans="1:35">
      <c r="A9" s="497">
        <v>2</v>
      </c>
      <c r="B9" s="231" t="s">
        <v>41</v>
      </c>
      <c r="C9" s="2540">
        <f t="shared" ref="C9:C42" si="1">(Q9/100)*25</f>
        <v>50</v>
      </c>
      <c r="D9" s="166">
        <f>'12 л. РАСКЛАДКА'!P14</f>
        <v>35</v>
      </c>
      <c r="E9" s="674">
        <f>'12 л. РАСКЛАДКА'!P72</f>
        <v>40</v>
      </c>
      <c r="F9" s="674">
        <f>'12 л. РАСКЛАДКА'!P131</f>
        <v>65</v>
      </c>
      <c r="G9" s="674">
        <f>'12 л. РАСКЛАДКА'!P187</f>
        <v>50</v>
      </c>
      <c r="H9" s="674">
        <f>'12 л. РАСКЛАДКА'!P244</f>
        <v>30</v>
      </c>
      <c r="I9" s="674">
        <f>'12 л. РАСКЛАДКА'!P300</f>
        <v>70</v>
      </c>
      <c r="J9" s="674">
        <f>'12 л. РАСКЛАДКА'!P356</f>
        <v>60</v>
      </c>
      <c r="K9" s="674">
        <f>'12 л. РАСКЛАДКА'!P409</f>
        <v>50</v>
      </c>
      <c r="L9" s="674">
        <f>'12 л. РАСКЛАДКА'!P463</f>
        <v>40</v>
      </c>
      <c r="M9" s="1000">
        <f>'12 л. РАСКЛАДКА'!P516</f>
        <v>60</v>
      </c>
      <c r="N9" s="1004">
        <f t="shared" si="0"/>
        <v>500</v>
      </c>
      <c r="O9" s="2370">
        <f t="shared" ref="O9:O43" si="2">(N9*100/P9)-100</f>
        <v>0</v>
      </c>
      <c r="P9" s="2530">
        <f t="shared" ref="P9:P43" si="3">(Q9*25/100)*10</f>
        <v>500</v>
      </c>
      <c r="Q9" s="2534">
        <v>200</v>
      </c>
      <c r="S9" s="654"/>
      <c r="T9" s="653"/>
      <c r="U9" s="381"/>
      <c r="V9" s="107"/>
      <c r="W9" s="107"/>
      <c r="X9" s="107"/>
      <c r="Y9" s="107"/>
      <c r="Z9" s="650"/>
      <c r="AA9" s="126"/>
      <c r="AB9" s="107"/>
      <c r="AC9" s="651"/>
      <c r="AD9" s="211"/>
      <c r="AE9" s="2697"/>
      <c r="AF9" s="107"/>
    </row>
    <row r="10" spans="1:35">
      <c r="A10" s="497">
        <v>3</v>
      </c>
      <c r="B10" s="231" t="s">
        <v>42</v>
      </c>
      <c r="C10" s="2540">
        <f t="shared" si="1"/>
        <v>5</v>
      </c>
      <c r="D10" s="166">
        <f>'12 л. РАСКЛАДКА'!P15</f>
        <v>0</v>
      </c>
      <c r="E10" s="674">
        <f>'12 л. РАСКЛАДКА'!P73</f>
        <v>0</v>
      </c>
      <c r="F10" s="674">
        <f>'12 л. РАСКЛАДКА'!P132</f>
        <v>10.3</v>
      </c>
      <c r="G10" s="674">
        <f>'12 л. РАСКЛАДКА'!P188</f>
        <v>0</v>
      </c>
      <c r="H10" s="674">
        <f>'12 л. РАСКЛАДКА'!P245</f>
        <v>19.71</v>
      </c>
      <c r="I10" s="674">
        <f>'12 л. РАСКЛАДКА'!P301</f>
        <v>0</v>
      </c>
      <c r="J10" s="674">
        <f>'12 л. РАСКЛАДКА'!P357</f>
        <v>0</v>
      </c>
      <c r="K10" s="674">
        <f>'12 л. РАСКЛАДКА'!P410</f>
        <v>0</v>
      </c>
      <c r="L10" s="674">
        <f>'12 л. РАСКЛАДКА'!P464</f>
        <v>3.62</v>
      </c>
      <c r="M10" s="1000">
        <f>'12 л. РАСКЛАДКА'!P517</f>
        <v>1.57</v>
      </c>
      <c r="N10" s="1004">
        <f t="shared" si="0"/>
        <v>35.200000000000003</v>
      </c>
      <c r="O10" s="224">
        <f t="shared" si="2"/>
        <v>-29.599999999999994</v>
      </c>
      <c r="P10" s="2530">
        <f t="shared" si="3"/>
        <v>50</v>
      </c>
      <c r="Q10" s="2534">
        <v>20</v>
      </c>
      <c r="S10" s="654"/>
      <c r="T10" s="648"/>
      <c r="U10" s="381"/>
      <c r="V10" s="107"/>
      <c r="W10" s="107"/>
      <c r="X10" s="107"/>
      <c r="Y10" s="107"/>
      <c r="Z10" s="650"/>
      <c r="AA10" s="126"/>
      <c r="AB10" s="107"/>
      <c r="AC10" s="651"/>
      <c r="AD10" s="107"/>
      <c r="AE10" s="2698"/>
      <c r="AF10" s="107"/>
    </row>
    <row r="11" spans="1:35">
      <c r="A11" s="497">
        <v>4</v>
      </c>
      <c r="B11" s="231" t="s">
        <v>43</v>
      </c>
      <c r="C11" s="2540">
        <f t="shared" si="1"/>
        <v>12.5</v>
      </c>
      <c r="D11" s="166">
        <f>'12 л. РАСКЛАДКА'!P16</f>
        <v>31.47</v>
      </c>
      <c r="E11" s="674">
        <f>'12 л. РАСКЛАДКА'!P74</f>
        <v>9.6</v>
      </c>
      <c r="F11" s="674">
        <f>'12 л. РАСКЛАДКА'!P133</f>
        <v>0</v>
      </c>
      <c r="G11" s="674">
        <f>'12 л. РАСКЛАДКА'!P189</f>
        <v>50.9</v>
      </c>
      <c r="H11" s="674">
        <f>'12 л. РАСКЛАДКА'!P246</f>
        <v>0</v>
      </c>
      <c r="I11" s="674">
        <f>'12 л. РАСКЛАДКА'!P302</f>
        <v>0</v>
      </c>
      <c r="J11" s="674">
        <f>'12 л. РАСКЛАДКА'!P358</f>
        <v>0</v>
      </c>
      <c r="K11" s="674">
        <f>'12 л. РАСКЛАДКА'!P411</f>
        <v>34.56</v>
      </c>
      <c r="L11" s="674">
        <f>'12 л. РАСКЛАДКА'!P465</f>
        <v>0</v>
      </c>
      <c r="M11" s="1000">
        <f>'12 л. РАСКЛАДКА'!P518</f>
        <v>0</v>
      </c>
      <c r="N11" s="1004">
        <f t="shared" si="0"/>
        <v>126.53</v>
      </c>
      <c r="O11" s="224">
        <f t="shared" si="2"/>
        <v>1.2240000000000038</v>
      </c>
      <c r="P11" s="2530">
        <f t="shared" si="3"/>
        <v>125</v>
      </c>
      <c r="Q11" s="2534">
        <v>50</v>
      </c>
      <c r="S11" s="654"/>
      <c r="T11" s="653"/>
      <c r="U11" s="381"/>
      <c r="V11" s="107"/>
      <c r="W11" s="107"/>
      <c r="X11" s="107"/>
      <c r="Y11" s="107"/>
      <c r="Z11" s="650"/>
      <c r="AA11" s="126"/>
      <c r="AB11" s="107"/>
      <c r="AC11" s="651"/>
      <c r="AD11" s="107"/>
      <c r="AE11" s="2697"/>
      <c r="AF11" s="107"/>
    </row>
    <row r="12" spans="1:35">
      <c r="A12" s="497">
        <v>5</v>
      </c>
      <c r="B12" s="231" t="s">
        <v>44</v>
      </c>
      <c r="C12" s="2540">
        <f t="shared" si="1"/>
        <v>5</v>
      </c>
      <c r="D12" s="166">
        <f>'12 л. РАСКЛАДКА'!P17</f>
        <v>0</v>
      </c>
      <c r="E12" s="674">
        <f>'12 л. РАСКЛАДКА'!P75</f>
        <v>0</v>
      </c>
      <c r="F12" s="674">
        <f>'12 л. РАСКЛАДКА'!P134</f>
        <v>0</v>
      </c>
      <c r="G12" s="674">
        <f>'12 л. РАСКЛАДКА'!P190</f>
        <v>0</v>
      </c>
      <c r="H12" s="674">
        <f>'12 л. РАСКЛАДКА'!P247</f>
        <v>0</v>
      </c>
      <c r="I12" s="674">
        <f>'12 л. РАСКЛАДКА'!P303</f>
        <v>0</v>
      </c>
      <c r="J12" s="674">
        <f>'12 л. РАСКЛАДКА'!P359</f>
        <v>0</v>
      </c>
      <c r="K12" s="674">
        <f>'12 л. РАСКЛАДКА'!P412</f>
        <v>0</v>
      </c>
      <c r="L12" s="674">
        <f>'12 л. РАСКЛАДКА'!P466</f>
        <v>50</v>
      </c>
      <c r="M12" s="1000">
        <f>'12 л. РАСКЛАДКА'!P519</f>
        <v>0</v>
      </c>
      <c r="N12" s="1004">
        <f t="shared" si="0"/>
        <v>50</v>
      </c>
      <c r="O12" s="2370">
        <f t="shared" si="2"/>
        <v>0</v>
      </c>
      <c r="P12" s="2530">
        <f t="shared" si="3"/>
        <v>50</v>
      </c>
      <c r="Q12" s="2534">
        <v>20</v>
      </c>
      <c r="S12" s="654"/>
      <c r="T12" s="648"/>
      <c r="U12" s="381"/>
      <c r="V12" s="107"/>
      <c r="W12" s="107"/>
      <c r="X12" s="107"/>
      <c r="Y12" s="107"/>
      <c r="Z12" s="650"/>
      <c r="AA12" s="126"/>
      <c r="AB12" s="107"/>
      <c r="AC12" s="651"/>
      <c r="AD12" s="107"/>
      <c r="AE12" s="2699"/>
      <c r="AF12" s="107"/>
    </row>
    <row r="13" spans="1:35">
      <c r="A13" s="497">
        <v>6</v>
      </c>
      <c r="B13" s="231" t="s">
        <v>45</v>
      </c>
      <c r="C13" s="2549">
        <f t="shared" si="1"/>
        <v>46.75</v>
      </c>
      <c r="D13" s="2397">
        <f>'12 л. РАСКЛАДКА'!P18</f>
        <v>0</v>
      </c>
      <c r="E13" s="2398">
        <f>'12 л. РАСКЛАДКА'!P76</f>
        <v>0</v>
      </c>
      <c r="F13" s="2398">
        <f>'12 л. РАСКЛАДКА'!P135</f>
        <v>125.68</v>
      </c>
      <c r="G13" s="2398">
        <f>'12 л. РАСКЛАДКА'!P191</f>
        <v>0</v>
      </c>
      <c r="H13" s="2398">
        <f>'12 л. РАСКЛАДКА'!P248</f>
        <v>120.36</v>
      </c>
      <c r="I13" s="2398">
        <f>'12 л. РАСКЛАДКА'!P304</f>
        <v>0</v>
      </c>
      <c r="J13" s="2398">
        <f>'12 л. РАСКЛАДКА'!P360</f>
        <v>124</v>
      </c>
      <c r="K13" s="2398">
        <f>'12 л. РАСКЛАДКА'!P413</f>
        <v>0</v>
      </c>
      <c r="L13" s="2398">
        <f>'12 л. РАСКЛАДКА'!P467</f>
        <v>0</v>
      </c>
      <c r="M13" s="2399">
        <f>'12 л. РАСКЛАДКА'!P520</f>
        <v>97.46</v>
      </c>
      <c r="N13" s="2400">
        <f t="shared" si="0"/>
        <v>467.5</v>
      </c>
      <c r="O13" s="2401">
        <f t="shared" si="2"/>
        <v>0</v>
      </c>
      <c r="P13" s="2524">
        <f t="shared" si="3"/>
        <v>467.5</v>
      </c>
      <c r="Q13" s="2535">
        <v>187</v>
      </c>
      <c r="S13" s="654"/>
      <c r="T13" s="648"/>
      <c r="U13" s="381"/>
      <c r="V13" s="107"/>
      <c r="W13" s="107"/>
      <c r="X13" s="107"/>
      <c r="Y13" s="107"/>
      <c r="Z13" s="650"/>
      <c r="AA13" s="126"/>
      <c r="AB13" s="107"/>
      <c r="AC13" s="651"/>
      <c r="AD13" s="107"/>
      <c r="AE13" s="2699"/>
      <c r="AF13" s="107"/>
    </row>
    <row r="14" spans="1:35">
      <c r="A14" s="2390">
        <v>7</v>
      </c>
      <c r="B14" s="2192" t="s">
        <v>864</v>
      </c>
      <c r="C14" s="2549">
        <f t="shared" si="1"/>
        <v>72</v>
      </c>
      <c r="D14" s="2404">
        <f>'12 л. РАСКЛАДКА'!P19</f>
        <v>0</v>
      </c>
      <c r="E14" s="2408">
        <f>'12 л. РАСКЛАДКА'!P77</f>
        <v>0</v>
      </c>
      <c r="F14" s="2404">
        <f>'12 л. РАСКЛАДКА'!P136</f>
        <v>111.702</v>
      </c>
      <c r="G14" s="2408">
        <f>'12 л. РАСКЛАДКА'!P192</f>
        <v>99.5</v>
      </c>
      <c r="H14" s="2404">
        <f>'12 л. РАСКЛАДКА'!P249</f>
        <v>84.4</v>
      </c>
      <c r="I14" s="2408">
        <f>'12 л. РАСКЛАДКА'!P305</f>
        <v>170.91000000000003</v>
      </c>
      <c r="J14" s="2404">
        <f>'12 л. РАСКЛАДКА'!P361</f>
        <v>73.239999999999995</v>
      </c>
      <c r="K14" s="2408">
        <f>'12 л. РАСКЛАДКА'!P414</f>
        <v>0</v>
      </c>
      <c r="L14" s="2408">
        <f>'12 л. РАСКЛАДКА'!P468</f>
        <v>114.1</v>
      </c>
      <c r="M14" s="2404">
        <f>'12 л. РАСКЛАДКА'!P521</f>
        <v>111.97999999999999</v>
      </c>
      <c r="N14" s="2629">
        <f t="shared" si="0"/>
        <v>765.83199999999999</v>
      </c>
      <c r="O14" s="2401">
        <f t="shared" si="2"/>
        <v>6.3655555555555452</v>
      </c>
      <c r="P14" s="710">
        <f t="shared" si="3"/>
        <v>720</v>
      </c>
      <c r="Q14" s="2535">
        <v>288</v>
      </c>
      <c r="S14" s="654"/>
      <c r="T14" s="658"/>
      <c r="U14" s="381"/>
      <c r="V14" s="107"/>
      <c r="W14" s="107"/>
      <c r="X14" s="107"/>
      <c r="Y14" s="107"/>
      <c r="Z14" s="650"/>
      <c r="AA14" s="126"/>
      <c r="AB14" s="107"/>
      <c r="AC14" s="651"/>
      <c r="AD14" s="107"/>
      <c r="AE14" s="2699"/>
      <c r="AF14" s="107"/>
      <c r="AG14" s="9"/>
      <c r="AH14" s="9"/>
      <c r="AI14" s="9"/>
    </row>
    <row r="15" spans="1:35" ht="11.25" customHeight="1">
      <c r="A15" s="2391"/>
      <c r="B15" s="2413" t="s">
        <v>965</v>
      </c>
      <c r="C15" s="2546">
        <f t="shared" si="1"/>
        <v>8</v>
      </c>
      <c r="D15" s="2406">
        <f>'12 л. РАСКЛАДКА'!P20</f>
        <v>0</v>
      </c>
      <c r="E15" s="674">
        <f>'12 л. РАСКЛАДКА'!P78</f>
        <v>0</v>
      </c>
      <c r="F15" s="2406">
        <f>'12 л. РАСКЛАДКА'!P137</f>
        <v>0</v>
      </c>
      <c r="G15" s="674">
        <f>'12 л. РАСКЛАДКА'!P193</f>
        <v>0</v>
      </c>
      <c r="H15" s="2406">
        <f>'12 л. РАСКЛАДКА'!P250</f>
        <v>0</v>
      </c>
      <c r="I15" s="674">
        <f>'12 л. РАСКЛАДКА'!P306</f>
        <v>0</v>
      </c>
      <c r="J15" s="2406">
        <f>'12 л. РАСКЛАДКА'!P362</f>
        <v>0</v>
      </c>
      <c r="K15" s="674">
        <f>'12 л. РАСКЛАДКА'!P415</f>
        <v>0</v>
      </c>
      <c r="L15" s="674">
        <f>'12 л. РАСКЛАДКА'!P469</f>
        <v>0</v>
      </c>
      <c r="M15" s="2406">
        <f>'12 л. РАСКЛАДКА'!P522</f>
        <v>0</v>
      </c>
      <c r="N15" s="2391">
        <f t="shared" si="0"/>
        <v>0</v>
      </c>
      <c r="O15" s="2402">
        <f t="shared" si="2"/>
        <v>-100</v>
      </c>
      <c r="P15" s="2528">
        <f t="shared" si="3"/>
        <v>80</v>
      </c>
      <c r="Q15" s="2536">
        <v>32</v>
      </c>
      <c r="S15" s="654"/>
      <c r="T15" s="658"/>
      <c r="U15" s="381"/>
      <c r="V15" s="107"/>
      <c r="W15" s="107"/>
      <c r="X15" s="107"/>
      <c r="Y15" s="107"/>
      <c r="Z15" s="650"/>
      <c r="AA15" s="126"/>
      <c r="AB15" s="107"/>
      <c r="AC15" s="651"/>
      <c r="AD15" s="107"/>
      <c r="AE15" s="2699"/>
      <c r="AF15" s="107"/>
      <c r="AG15" s="9"/>
      <c r="AH15" s="9"/>
      <c r="AI15" s="9"/>
    </row>
    <row r="16" spans="1:35">
      <c r="A16" s="497">
        <v>8</v>
      </c>
      <c r="B16" s="231" t="s">
        <v>215</v>
      </c>
      <c r="C16" s="2546">
        <f t="shared" si="1"/>
        <v>46.25</v>
      </c>
      <c r="D16" s="166">
        <f>'12 л. РАСКЛАДКА'!P21</f>
        <v>100</v>
      </c>
      <c r="E16" s="674">
        <f>'12 л. РАСКЛАДКА'!P79</f>
        <v>140</v>
      </c>
      <c r="F16" s="674">
        <f>'12 л. РАСКЛАДКА'!P138</f>
        <v>0</v>
      </c>
      <c r="G16" s="674">
        <f>'12 л. РАСКЛАДКА'!P194</f>
        <v>15.5</v>
      </c>
      <c r="H16" s="674">
        <f>'12 л. РАСКЛАДКА'!P251</f>
        <v>0</v>
      </c>
      <c r="I16" s="674">
        <f>'12 л. РАСКЛАДКА'!P307</f>
        <v>100</v>
      </c>
      <c r="J16" s="674">
        <f>'12 л. РАСКЛАДКА'!P363</f>
        <v>0</v>
      </c>
      <c r="K16" s="674">
        <f>'12 л. РАСКЛАДКА'!P416</f>
        <v>100</v>
      </c>
      <c r="L16" s="674">
        <f>'12 л. РАСКЛАДКА'!P470</f>
        <v>7</v>
      </c>
      <c r="M16" s="1000">
        <f>'12 л. РАСКЛАДКА'!P523</f>
        <v>0</v>
      </c>
      <c r="N16" s="1021">
        <f t="shared" si="0"/>
        <v>462.5</v>
      </c>
      <c r="O16" s="2402">
        <f t="shared" si="2"/>
        <v>0</v>
      </c>
      <c r="P16" s="2531">
        <f t="shared" si="3"/>
        <v>462.5</v>
      </c>
      <c r="Q16" s="2536">
        <v>185</v>
      </c>
      <c r="S16" s="654"/>
      <c r="T16" s="648"/>
      <c r="U16" s="381"/>
      <c r="V16" s="107"/>
      <c r="W16" s="107"/>
      <c r="X16" s="107"/>
      <c r="Y16" s="107"/>
      <c r="Z16" s="650"/>
      <c r="AA16" s="126"/>
      <c r="AB16" s="107"/>
      <c r="AC16" s="651"/>
      <c r="AD16" s="107"/>
      <c r="AE16" s="2699"/>
      <c r="AF16" s="107"/>
      <c r="AG16" s="9"/>
      <c r="AH16" s="9"/>
      <c r="AI16" s="9"/>
    </row>
    <row r="17" spans="1:35">
      <c r="A17" s="497">
        <v>9</v>
      </c>
      <c r="B17" s="231" t="s">
        <v>104</v>
      </c>
      <c r="C17" s="2540">
        <f t="shared" si="1"/>
        <v>5</v>
      </c>
      <c r="D17" s="166">
        <f>'12 л. РАСКЛАДКА'!P22</f>
        <v>0</v>
      </c>
      <c r="E17" s="674">
        <f>'12 л. РАСКЛАДКА'!P80</f>
        <v>0</v>
      </c>
      <c r="F17" s="674">
        <f>'12 л. РАСКЛАДКА'!P139</f>
        <v>0</v>
      </c>
      <c r="G17" s="674">
        <f>'12 л. РАСКЛАДКА'!P195</f>
        <v>15</v>
      </c>
      <c r="H17" s="674">
        <f>'12 л. РАСКЛАДКА'!P252</f>
        <v>20</v>
      </c>
      <c r="I17" s="674">
        <f>'12 л. РАСКЛАДКА'!P308</f>
        <v>0</v>
      </c>
      <c r="J17" s="674">
        <f>'12 л. РАСКЛАДКА'!P364</f>
        <v>20</v>
      </c>
      <c r="K17" s="674">
        <f>'12 л. РАСКЛАДКА'!P417</f>
        <v>0</v>
      </c>
      <c r="L17" s="674">
        <f>'12 л. РАСКЛАДКА'!P471</f>
        <v>0</v>
      </c>
      <c r="M17" s="1000">
        <f>'12 л. РАСКЛАДКА'!P524</f>
        <v>0</v>
      </c>
      <c r="N17" s="1004">
        <f t="shared" si="0"/>
        <v>55</v>
      </c>
      <c r="O17" s="2370">
        <f t="shared" si="2"/>
        <v>10</v>
      </c>
      <c r="P17" s="2530">
        <f t="shared" si="3"/>
        <v>50</v>
      </c>
      <c r="Q17" s="2534">
        <v>20</v>
      </c>
      <c r="S17" s="654"/>
      <c r="T17" s="648"/>
      <c r="U17" s="381"/>
      <c r="V17" s="107"/>
      <c r="W17" s="107"/>
      <c r="X17" s="107"/>
      <c r="Y17" s="107"/>
      <c r="Z17" s="650"/>
      <c r="AA17" s="126"/>
      <c r="AB17" s="107"/>
      <c r="AC17" s="651"/>
      <c r="AD17" s="107"/>
      <c r="AE17" s="2699"/>
      <c r="AF17" s="107"/>
      <c r="AG17" s="9"/>
      <c r="AH17" s="9"/>
      <c r="AI17" s="9"/>
    </row>
    <row r="18" spans="1:35">
      <c r="A18" s="497">
        <v>10</v>
      </c>
      <c r="B18" s="1672" t="s">
        <v>466</v>
      </c>
      <c r="C18" s="2540">
        <f t="shared" si="1"/>
        <v>50</v>
      </c>
      <c r="D18" s="166">
        <f>'12 л. РАСКЛАДКА'!P23</f>
        <v>0</v>
      </c>
      <c r="E18" s="674">
        <f>'12 л. РАСКЛАДКА'!P81</f>
        <v>0</v>
      </c>
      <c r="F18" s="674">
        <f>'12 л. РАСКЛАДКА'!P140</f>
        <v>200</v>
      </c>
      <c r="G18" s="674">
        <f>'12 л. РАСКЛАДКА'!P196</f>
        <v>0</v>
      </c>
      <c r="H18" s="674">
        <f>'12 л. РАСКЛАДКА'!P253</f>
        <v>100</v>
      </c>
      <c r="I18" s="674">
        <f>'12 л. РАСКЛАДКА'!P309</f>
        <v>0</v>
      </c>
      <c r="J18" s="674">
        <f>'12 л. РАСКЛАДКА'!P365</f>
        <v>0</v>
      </c>
      <c r="K18" s="674">
        <f>'12 л. РАСКЛАДКА'!P418</f>
        <v>0</v>
      </c>
      <c r="L18" s="674">
        <f>'12 л. РАСКЛАДКА'!P472</f>
        <v>0</v>
      </c>
      <c r="M18" s="1000">
        <f>'12 л. РАСКЛАДКА'!P525</f>
        <v>200</v>
      </c>
      <c r="N18" s="1004">
        <f t="shared" si="0"/>
        <v>500</v>
      </c>
      <c r="O18" s="2370">
        <f t="shared" si="2"/>
        <v>0</v>
      </c>
      <c r="P18" s="2530">
        <f t="shared" si="3"/>
        <v>500</v>
      </c>
      <c r="Q18" s="2534">
        <v>200</v>
      </c>
      <c r="S18" s="654"/>
      <c r="T18" s="648"/>
      <c r="U18" s="381"/>
      <c r="V18" s="107"/>
      <c r="W18" s="107"/>
      <c r="X18" s="107"/>
      <c r="Y18" s="107"/>
      <c r="Z18" s="650"/>
      <c r="AA18" s="126"/>
      <c r="AB18" s="107"/>
      <c r="AC18" s="651"/>
      <c r="AD18" s="107"/>
      <c r="AE18" s="2697"/>
      <c r="AF18" s="107"/>
      <c r="AG18" s="9"/>
      <c r="AH18" s="9"/>
      <c r="AI18" s="9"/>
    </row>
    <row r="19" spans="1:35">
      <c r="A19" s="497">
        <v>11</v>
      </c>
      <c r="B19" s="231" t="s">
        <v>112</v>
      </c>
      <c r="C19" s="2540">
        <f t="shared" si="1"/>
        <v>19.5</v>
      </c>
      <c r="D19" s="166">
        <f>'12 л. РАСКЛАДКА'!P24</f>
        <v>0</v>
      </c>
      <c r="E19" s="674">
        <f>'12 л. РАСКЛАДКА'!P82</f>
        <v>0</v>
      </c>
      <c r="F19" s="674">
        <f>'12 л. РАСКЛАДКА'!P141</f>
        <v>0</v>
      </c>
      <c r="G19" s="674">
        <f>'12 л. РАСКЛАДКА'!P197</f>
        <v>79.599999999999994</v>
      </c>
      <c r="H19" s="674">
        <f>'12 л. РАСКЛАДКА'!P254</f>
        <v>0</v>
      </c>
      <c r="I19" s="674">
        <f>'12 л. РАСКЛАДКА'!P310</f>
        <v>36.4</v>
      </c>
      <c r="J19" s="674">
        <f>'12 л. РАСКЛАДКА'!P366</f>
        <v>79</v>
      </c>
      <c r="K19" s="674">
        <f>'12 л. РАСКЛАДКА'!P419</f>
        <v>0</v>
      </c>
      <c r="L19" s="674">
        <f>'12 л. РАСКЛАДКА'!P473</f>
        <v>0</v>
      </c>
      <c r="M19" s="1000">
        <f>'12 л. РАСКЛАДКА'!P526</f>
        <v>0</v>
      </c>
      <c r="N19" s="1004">
        <f t="shared" si="0"/>
        <v>195</v>
      </c>
      <c r="O19" s="2370">
        <f t="shared" si="2"/>
        <v>0</v>
      </c>
      <c r="P19" s="2530">
        <f t="shared" si="3"/>
        <v>195</v>
      </c>
      <c r="Q19" s="2534">
        <v>78</v>
      </c>
      <c r="S19" s="654"/>
      <c r="T19" s="648"/>
      <c r="U19" s="381"/>
      <c r="V19" s="107"/>
      <c r="W19" s="107"/>
      <c r="X19" s="107"/>
      <c r="Y19" s="107"/>
      <c r="Z19" s="650"/>
      <c r="AA19" s="126"/>
      <c r="AB19" s="107"/>
      <c r="AC19" s="651"/>
      <c r="AD19" s="107"/>
      <c r="AE19" s="2697"/>
      <c r="AF19" s="107"/>
      <c r="AG19" s="9"/>
      <c r="AH19" s="9"/>
      <c r="AI19" s="9"/>
    </row>
    <row r="20" spans="1:35">
      <c r="A20" s="497">
        <v>12</v>
      </c>
      <c r="B20" s="231" t="s">
        <v>113</v>
      </c>
      <c r="C20" s="2540">
        <f t="shared" si="1"/>
        <v>13.25</v>
      </c>
      <c r="D20" s="166">
        <f>'12 л. РАСКЛАДКА'!P25</f>
        <v>0</v>
      </c>
      <c r="E20" s="674">
        <f>'12 л. РАСКЛАДКА'!P83</f>
        <v>0</v>
      </c>
      <c r="F20" s="674">
        <f>'12 л. РАСКЛАДКА'!P142</f>
        <v>0</v>
      </c>
      <c r="G20" s="674">
        <f>'12 л. РАСКЛАДКА'!P198</f>
        <v>0</v>
      </c>
      <c r="H20" s="674">
        <f>'12 л. РАСКЛАДКА'!P255</f>
        <v>0</v>
      </c>
      <c r="I20" s="674">
        <f>'12 л. РАСКЛАДКА'!P311</f>
        <v>0</v>
      </c>
      <c r="J20" s="674">
        <f>'12 л. РАСКЛАДКА'!P367</f>
        <v>0</v>
      </c>
      <c r="K20" s="674">
        <f>'12 л. РАСКЛАДКА'!P420</f>
        <v>0</v>
      </c>
      <c r="L20" s="674">
        <f>'12 л. РАСКЛАДКА'!P474</f>
        <v>0</v>
      </c>
      <c r="M20" s="1000">
        <f>'12 л. РАСКЛАДКА'!P527</f>
        <v>132.5</v>
      </c>
      <c r="N20" s="1004">
        <f t="shared" si="0"/>
        <v>132.5</v>
      </c>
      <c r="O20" s="2370">
        <f t="shared" si="2"/>
        <v>0</v>
      </c>
      <c r="P20" s="2530">
        <f t="shared" si="3"/>
        <v>132.5</v>
      </c>
      <c r="Q20" s="2534">
        <v>53</v>
      </c>
      <c r="S20" s="654"/>
      <c r="T20" s="648"/>
      <c r="U20" s="381"/>
      <c r="V20" s="107"/>
      <c r="W20" s="107"/>
      <c r="X20" s="107"/>
      <c r="Y20" s="107"/>
      <c r="Z20" s="650"/>
      <c r="AA20" s="126"/>
      <c r="AB20" s="107"/>
      <c r="AC20" s="651"/>
      <c r="AD20" s="107"/>
      <c r="AE20" s="2697"/>
      <c r="AF20" s="107"/>
      <c r="AG20" s="9"/>
      <c r="AH20" s="9"/>
      <c r="AI20" s="9"/>
    </row>
    <row r="21" spans="1:35" ht="12.75" customHeight="1">
      <c r="A21" s="497">
        <v>13</v>
      </c>
      <c r="B21" s="231" t="s">
        <v>46</v>
      </c>
      <c r="C21" s="2540">
        <f t="shared" si="1"/>
        <v>19.25</v>
      </c>
      <c r="D21" s="166">
        <f>'12 л. РАСКЛАДКА'!P26</f>
        <v>0</v>
      </c>
      <c r="E21" s="674">
        <f>'12 л. РАСКЛАДКА'!P84</f>
        <v>0</v>
      </c>
      <c r="F21" s="674">
        <f>'12 л. РАСКЛАДКА'!P143</f>
        <v>84.3</v>
      </c>
      <c r="G21" s="674">
        <f>'12 л. РАСКЛАДКА'!P199</f>
        <v>0</v>
      </c>
      <c r="H21" s="674">
        <f>'12 л. РАСКЛАДКА'!P256</f>
        <v>108.2</v>
      </c>
      <c r="I21" s="674">
        <f>'12 л. РАСКЛАДКА'!P312</f>
        <v>0</v>
      </c>
      <c r="J21" s="674">
        <f>'12 л. РАСКЛАДКА'!P368</f>
        <v>0</v>
      </c>
      <c r="K21" s="674">
        <f>'12 л. РАСКЛАДКА'!P421</f>
        <v>0</v>
      </c>
      <c r="L21" s="674">
        <f>'12 л. РАСКЛАДКА'!P475</f>
        <v>0</v>
      </c>
      <c r="M21" s="1000">
        <f>'12 л. РАСКЛАДКА'!P528</f>
        <v>0</v>
      </c>
      <c r="N21" s="1004">
        <f t="shared" si="0"/>
        <v>192.5</v>
      </c>
      <c r="O21" s="2370">
        <f t="shared" si="2"/>
        <v>0</v>
      </c>
      <c r="P21" s="2530">
        <f t="shared" si="3"/>
        <v>192.5</v>
      </c>
      <c r="Q21" s="2534">
        <v>77</v>
      </c>
      <c r="S21" s="654"/>
      <c r="T21" s="648"/>
      <c r="U21" s="381"/>
      <c r="V21" s="107"/>
      <c r="W21" s="107"/>
      <c r="X21" s="107"/>
      <c r="Y21" s="107"/>
      <c r="Z21" s="650"/>
      <c r="AA21" s="126"/>
      <c r="AB21" s="107"/>
      <c r="AC21" s="651"/>
      <c r="AD21" s="107"/>
      <c r="AE21" s="2697"/>
      <c r="AF21" s="107"/>
      <c r="AG21" s="9"/>
      <c r="AH21" s="9"/>
      <c r="AI21" s="9"/>
    </row>
    <row r="22" spans="1:35" ht="13.5" customHeight="1">
      <c r="A22" s="497">
        <v>14</v>
      </c>
      <c r="B22" s="231" t="s">
        <v>114</v>
      </c>
      <c r="C22" s="2540">
        <f t="shared" si="1"/>
        <v>10</v>
      </c>
      <c r="D22" s="166">
        <f>'12 л. РАСКЛАДКА'!P27</f>
        <v>0</v>
      </c>
      <c r="E22" s="674">
        <f>'12 л. РАСКЛАДКА'!P85</f>
        <v>0</v>
      </c>
      <c r="F22" s="674">
        <f>'12 л. РАСКЛАДКА'!P144</f>
        <v>0</v>
      </c>
      <c r="G22" s="674">
        <f>'12 л. РАСКЛАДКА'!P200</f>
        <v>0</v>
      </c>
      <c r="H22" s="674">
        <f>'12 л. РАСКЛАДКА'!P257</f>
        <v>0</v>
      </c>
      <c r="I22" s="674">
        <f>'12 л. РАСКЛАДКА'!P313</f>
        <v>0</v>
      </c>
      <c r="J22" s="674">
        <f>'12 л. РАСКЛАДКА'!P369</f>
        <v>0</v>
      </c>
      <c r="K22" s="674">
        <f>'12 л. РАСКЛАДКА'!P422</f>
        <v>0</v>
      </c>
      <c r="L22" s="674">
        <f>'12 л. РАСКЛАДКА'!P476</f>
        <v>100</v>
      </c>
      <c r="M22" s="1000">
        <f>'12 л. РАСКЛАДКА'!P529</f>
        <v>0</v>
      </c>
      <c r="N22" s="1004">
        <f t="shared" si="0"/>
        <v>100</v>
      </c>
      <c r="O22" s="2370">
        <f t="shared" si="2"/>
        <v>0</v>
      </c>
      <c r="P22" s="2530">
        <f t="shared" si="3"/>
        <v>100</v>
      </c>
      <c r="Q22" s="2534">
        <v>40</v>
      </c>
      <c r="S22" s="654"/>
      <c r="T22" s="648"/>
      <c r="U22" s="381"/>
      <c r="V22" s="107"/>
      <c r="W22" s="107"/>
      <c r="X22" s="107"/>
      <c r="Y22" s="107"/>
      <c r="Z22" s="650"/>
      <c r="AA22" s="126"/>
      <c r="AB22" s="107"/>
      <c r="AC22" s="651"/>
      <c r="AD22" s="107"/>
      <c r="AE22" s="2697"/>
      <c r="AF22" s="107"/>
      <c r="AG22" s="9"/>
      <c r="AH22" s="9"/>
      <c r="AI22" s="9"/>
    </row>
    <row r="23" spans="1:35" ht="12" customHeight="1">
      <c r="A23" s="497">
        <v>15</v>
      </c>
      <c r="B23" s="231" t="s">
        <v>216</v>
      </c>
      <c r="C23" s="2540">
        <f t="shared" si="1"/>
        <v>87.5</v>
      </c>
      <c r="D23" s="166">
        <f>'12 л. РАСКЛАДКА'!P28</f>
        <v>170</v>
      </c>
      <c r="E23" s="674">
        <f>'12 л. РАСКЛАДКА'!P86</f>
        <v>50</v>
      </c>
      <c r="F23" s="674">
        <f>'12 л. РАСКЛАДКА'!P145</f>
        <v>34.700000000000003</v>
      </c>
      <c r="G23" s="674">
        <f>'12 л. РАСКЛАДКА'!P201</f>
        <v>0</v>
      </c>
      <c r="H23" s="674">
        <f>'12 л. РАСКЛАДКА'!P258</f>
        <v>83.32</v>
      </c>
      <c r="I23" s="674">
        <f>'12 л. РАСКЛАДКА'!P314</f>
        <v>234</v>
      </c>
      <c r="J23" s="674">
        <f>'12 л. РАСКЛАДКА'!P370</f>
        <v>0</v>
      </c>
      <c r="K23" s="674">
        <f>'12 л. РАСКЛАДКА'!P423</f>
        <v>392.98</v>
      </c>
      <c r="L23" s="674">
        <f>'12 л. РАСКЛАДКА'!P477</f>
        <v>10</v>
      </c>
      <c r="M23" s="1000">
        <f>'12 л. РАСКЛАДКА'!P530</f>
        <v>0</v>
      </c>
      <c r="N23" s="1004">
        <f t="shared" si="0"/>
        <v>975</v>
      </c>
      <c r="O23" s="2370">
        <f t="shared" si="2"/>
        <v>11.428571428571431</v>
      </c>
      <c r="P23" s="2530">
        <f t="shared" si="3"/>
        <v>875</v>
      </c>
      <c r="Q23" s="2534">
        <v>350</v>
      </c>
      <c r="S23" s="654"/>
      <c r="T23" s="648"/>
      <c r="U23" s="381"/>
      <c r="V23" s="107"/>
      <c r="W23" s="107"/>
      <c r="X23" s="107"/>
      <c r="Y23" s="107"/>
      <c r="Z23" s="650"/>
      <c r="AA23" s="126"/>
      <c r="AB23" s="107"/>
      <c r="AC23" s="651"/>
      <c r="AD23" s="107"/>
      <c r="AE23" s="2698"/>
      <c r="AF23" s="107"/>
      <c r="AG23" s="107"/>
      <c r="AH23" s="9"/>
      <c r="AI23" s="9"/>
    </row>
    <row r="24" spans="1:35" ht="14.25" customHeight="1">
      <c r="A24" s="497">
        <v>16</v>
      </c>
      <c r="B24" s="231" t="s">
        <v>217</v>
      </c>
      <c r="C24" s="2540">
        <f t="shared" si="1"/>
        <v>45</v>
      </c>
      <c r="D24" s="166">
        <f>'12 л. РАСКЛАДКА'!P29</f>
        <v>0</v>
      </c>
      <c r="E24" s="674">
        <f>'12 л. РАСКЛАДКА'!P87</f>
        <v>0</v>
      </c>
      <c r="F24" s="674">
        <f>'12 л. РАСКЛАДКА'!P146</f>
        <v>0</v>
      </c>
      <c r="G24" s="674">
        <f>'12 л. РАСКЛАДКА'!P202</f>
        <v>0</v>
      </c>
      <c r="H24" s="674">
        <f>'12 л. РАСКЛАДКА'!P259</f>
        <v>0</v>
      </c>
      <c r="I24" s="674">
        <f>'12 л. РАСКЛАДКА'!P315</f>
        <v>0</v>
      </c>
      <c r="J24" s="674">
        <f>'12 л. РАСКЛАДКА'!P371</f>
        <v>0</v>
      </c>
      <c r="K24" s="674">
        <f>'12 л. РАСКЛАДКА'!P424</f>
        <v>0</v>
      </c>
      <c r="L24" s="674">
        <f>'12 л. РАСКЛАДКА'!P478</f>
        <v>0</v>
      </c>
      <c r="M24" s="1000">
        <f>'12 л. РАСКЛАДКА'!P531</f>
        <v>0</v>
      </c>
      <c r="N24" s="1004">
        <f t="shared" si="0"/>
        <v>0</v>
      </c>
      <c r="O24" s="224">
        <f t="shared" si="2"/>
        <v>-100</v>
      </c>
      <c r="P24" s="2530">
        <f t="shared" si="3"/>
        <v>450</v>
      </c>
      <c r="Q24" s="2534">
        <v>180</v>
      </c>
      <c r="S24" s="654"/>
      <c r="T24" s="653"/>
      <c r="U24" s="381"/>
      <c r="V24" s="107"/>
      <c r="W24" s="107"/>
      <c r="X24" s="107"/>
      <c r="Y24" s="107"/>
      <c r="Z24" s="650"/>
      <c r="AA24" s="126"/>
      <c r="AB24" s="107"/>
      <c r="AC24" s="651"/>
      <c r="AD24" s="107"/>
      <c r="AE24" s="2700"/>
      <c r="AF24" s="107"/>
      <c r="AG24" s="213"/>
      <c r="AH24" s="9"/>
      <c r="AI24" s="9"/>
    </row>
    <row r="25" spans="1:35">
      <c r="A25" s="497">
        <v>17</v>
      </c>
      <c r="B25" s="231" t="s">
        <v>218</v>
      </c>
      <c r="C25" s="2540">
        <f t="shared" si="1"/>
        <v>15</v>
      </c>
      <c r="D25" s="166">
        <f>'12 л. РАСКЛАДКА'!P30</f>
        <v>0</v>
      </c>
      <c r="E25" s="674">
        <f>'12 л. РАСКЛАДКА'!P88</f>
        <v>150</v>
      </c>
      <c r="F25" s="674">
        <f>'12 л. РАСКЛАДКА'!P147</f>
        <v>0</v>
      </c>
      <c r="G25" s="674">
        <f>'12 л. РАСКЛАДКА'!P203</f>
        <v>0</v>
      </c>
      <c r="H25" s="674">
        <f>'12 л. РАСКЛАДКА'!P260</f>
        <v>0</v>
      </c>
      <c r="I25" s="674">
        <f>'12 л. РАСКЛАДКА'!P316</f>
        <v>0</v>
      </c>
      <c r="J25" s="674">
        <f>'12 л. РАСКЛАДКА'!P372</f>
        <v>0</v>
      </c>
      <c r="K25" s="674">
        <f>'12 л. РАСКЛАДКА'!P425</f>
        <v>0</v>
      </c>
      <c r="L25" s="674">
        <f>'12 л. РАСКЛАДКА'!P479</f>
        <v>0</v>
      </c>
      <c r="M25" s="1000">
        <f>'12 л. РАСКЛАДКА'!P532</f>
        <v>0</v>
      </c>
      <c r="N25" s="1004">
        <f t="shared" si="0"/>
        <v>150</v>
      </c>
      <c r="O25" s="2370">
        <f t="shared" si="2"/>
        <v>0</v>
      </c>
      <c r="P25" s="2530">
        <f t="shared" si="3"/>
        <v>150</v>
      </c>
      <c r="Q25" s="2534">
        <v>60</v>
      </c>
      <c r="S25" s="654"/>
      <c r="T25" s="648"/>
      <c r="U25" s="381"/>
      <c r="V25" s="107"/>
      <c r="W25" s="107"/>
      <c r="X25" s="107"/>
      <c r="Y25" s="107"/>
      <c r="Z25" s="650"/>
      <c r="AA25" s="126"/>
      <c r="AB25" s="107"/>
      <c r="AC25" s="651"/>
      <c r="AD25" s="107"/>
      <c r="AE25" s="2697"/>
      <c r="AF25" s="107"/>
      <c r="AG25" s="9"/>
      <c r="AH25" s="9"/>
      <c r="AI25" s="9"/>
    </row>
    <row r="26" spans="1:35">
      <c r="A26" s="497">
        <v>18</v>
      </c>
      <c r="B26" s="231" t="s">
        <v>47</v>
      </c>
      <c r="C26" s="2540">
        <f t="shared" si="1"/>
        <v>3.75</v>
      </c>
      <c r="D26" s="166">
        <f>'12 л. РАСКЛАДКА'!P31</f>
        <v>30</v>
      </c>
      <c r="E26" s="674">
        <f>'12 л. РАСКЛАДКА'!P89</f>
        <v>0</v>
      </c>
      <c r="F26" s="674">
        <f>'12 л. РАСКЛАДКА'!P148</f>
        <v>0</v>
      </c>
      <c r="G26" s="674">
        <f>'12 л. РАСКЛАДКА'!P204</f>
        <v>0</v>
      </c>
      <c r="H26" s="674">
        <f>'12 л. РАСКЛАДКА'!P261</f>
        <v>5</v>
      </c>
      <c r="I26" s="674">
        <f>'12 л. РАСКЛАДКА'!P317</f>
        <v>0</v>
      </c>
      <c r="J26" s="674">
        <f>'12 л. РАСКЛАДКА'!P373</f>
        <v>0</v>
      </c>
      <c r="K26" s="674">
        <f>'12 л. РАСКЛАДКА'!P426</f>
        <v>0</v>
      </c>
      <c r="L26" s="674">
        <f>'12 л. РАСКЛАДКА'!P480</f>
        <v>0</v>
      </c>
      <c r="M26" s="1000">
        <f>'12 л. РАСКЛАДКА'!P533</f>
        <v>0</v>
      </c>
      <c r="N26" s="1004">
        <f t="shared" si="0"/>
        <v>35</v>
      </c>
      <c r="O26" s="2370">
        <f t="shared" si="2"/>
        <v>-6.6666666666666714</v>
      </c>
      <c r="P26" s="2530">
        <f t="shared" si="3"/>
        <v>37.5</v>
      </c>
      <c r="Q26" s="2534">
        <v>15</v>
      </c>
      <c r="S26" s="654"/>
      <c r="T26" s="648"/>
      <c r="U26" s="381"/>
      <c r="V26" s="107"/>
      <c r="W26" s="107"/>
      <c r="X26" s="107"/>
      <c r="Y26" s="107"/>
      <c r="Z26" s="650"/>
      <c r="AA26" s="126"/>
      <c r="AB26" s="107"/>
      <c r="AC26" s="651"/>
      <c r="AD26" s="107"/>
      <c r="AE26" s="2697"/>
      <c r="AF26" s="107"/>
      <c r="AG26" s="9"/>
      <c r="AH26" s="9"/>
      <c r="AI26" s="9"/>
    </row>
    <row r="27" spans="1:35">
      <c r="A27" s="497">
        <v>19</v>
      </c>
      <c r="B27" s="231" t="s">
        <v>219</v>
      </c>
      <c r="C27" s="2540">
        <f t="shared" si="1"/>
        <v>2.5</v>
      </c>
      <c r="D27" s="166">
        <f>'12 л. РАСКЛАДКА'!P32</f>
        <v>0</v>
      </c>
      <c r="E27" s="674">
        <f>'12 л. РАСКЛАДКА'!P90</f>
        <v>6.4</v>
      </c>
      <c r="F27" s="674">
        <f>'12 л. РАСКЛАДКА'!P149</f>
        <v>5</v>
      </c>
      <c r="G27" s="674">
        <f>'12 л. РАСКЛАДКА'!P205</f>
        <v>0</v>
      </c>
      <c r="H27" s="674">
        <f>'12 л. РАСКЛАДКА'!P262</f>
        <v>3.1</v>
      </c>
      <c r="I27" s="674">
        <f>'12 л. РАСКЛАДКА'!P318</f>
        <v>0</v>
      </c>
      <c r="J27" s="674">
        <f>'12 л. РАСКЛАДКА'!P374</f>
        <v>0</v>
      </c>
      <c r="K27" s="674">
        <f>'12 л. РАСКЛАДКА'!P427</f>
        <v>0</v>
      </c>
      <c r="L27" s="674">
        <f>'12 л. РАСКЛАДКА'!P481</f>
        <v>10.5</v>
      </c>
      <c r="M27" s="1000">
        <f>'12 л. РАСКЛАДКА'!P534</f>
        <v>0</v>
      </c>
      <c r="N27" s="1004">
        <f t="shared" si="0"/>
        <v>25</v>
      </c>
      <c r="O27" s="2370">
        <f t="shared" si="2"/>
        <v>0</v>
      </c>
      <c r="P27" s="2530">
        <f t="shared" si="3"/>
        <v>25</v>
      </c>
      <c r="Q27" s="2534">
        <v>10</v>
      </c>
      <c r="S27" s="654"/>
      <c r="T27" s="648"/>
      <c r="U27" s="381"/>
      <c r="V27" s="107"/>
      <c r="W27" s="107"/>
      <c r="X27" s="107"/>
      <c r="Y27" s="107"/>
      <c r="Z27" s="650"/>
      <c r="AA27" s="126"/>
      <c r="AB27" s="107"/>
      <c r="AC27" s="651"/>
      <c r="AD27" s="107"/>
      <c r="AE27" s="2699"/>
      <c r="AF27" s="107"/>
      <c r="AG27" s="9"/>
      <c r="AH27" s="9"/>
      <c r="AI27" s="9"/>
    </row>
    <row r="28" spans="1:35">
      <c r="A28" s="497">
        <v>20</v>
      </c>
      <c r="B28" s="231" t="s">
        <v>48</v>
      </c>
      <c r="C28" s="2540">
        <f t="shared" si="1"/>
        <v>8.75</v>
      </c>
      <c r="D28" s="166">
        <f>'12 л. РАСКЛАДКА'!P33</f>
        <v>7</v>
      </c>
      <c r="E28" s="674">
        <f>'12 л. РАСКЛАДКА'!P91</f>
        <v>16.399999999999999</v>
      </c>
      <c r="F28" s="674">
        <f>'12 л. РАСКЛАДКА'!P150</f>
        <v>5.25</v>
      </c>
      <c r="G28" s="674">
        <f>'12 л. РАСКЛАДКА'!P206</f>
        <v>0</v>
      </c>
      <c r="H28" s="674">
        <f>'12 л. РАСКЛАДКА'!P263</f>
        <v>11.3</v>
      </c>
      <c r="I28" s="674">
        <f>'12 л. РАСКЛАДКА'!P319</f>
        <v>5.6999999999999993</v>
      </c>
      <c r="J28" s="674">
        <f>'12 л. РАСКЛАДКА'!P375</f>
        <v>7.44</v>
      </c>
      <c r="K28" s="674">
        <f>'12 л. РАСКЛАДКА'!P428</f>
        <v>22</v>
      </c>
      <c r="L28" s="674">
        <f>'12 л. РАСКЛАДКА'!P482</f>
        <v>10.1</v>
      </c>
      <c r="M28" s="1000">
        <f>'12 л. РАСКЛАДКА'!P535</f>
        <v>2.31</v>
      </c>
      <c r="N28" s="1004">
        <f t="shared" si="0"/>
        <v>87.5</v>
      </c>
      <c r="O28" s="2370">
        <f t="shared" si="2"/>
        <v>0</v>
      </c>
      <c r="P28" s="2530">
        <f t="shared" si="3"/>
        <v>87.5</v>
      </c>
      <c r="Q28" s="2534">
        <v>35</v>
      </c>
      <c r="S28" s="654"/>
      <c r="T28" s="648"/>
      <c r="U28" s="381"/>
      <c r="V28" s="107"/>
      <c r="W28" s="107"/>
      <c r="X28" s="107"/>
      <c r="Y28" s="107"/>
      <c r="Z28" s="650"/>
      <c r="AA28" s="126"/>
      <c r="AB28" s="107"/>
      <c r="AC28" s="651"/>
      <c r="AD28" s="107"/>
      <c r="AE28" s="2697"/>
      <c r="AF28" s="107"/>
      <c r="AG28" s="9"/>
      <c r="AH28" s="9"/>
      <c r="AI28" s="9"/>
    </row>
    <row r="29" spans="1:35">
      <c r="A29" s="497">
        <v>21</v>
      </c>
      <c r="B29" s="231" t="s">
        <v>49</v>
      </c>
      <c r="C29" s="2540">
        <f t="shared" si="1"/>
        <v>4.5</v>
      </c>
      <c r="D29" s="166">
        <f>'12 л. РАСКЛАДКА'!P34</f>
        <v>0</v>
      </c>
      <c r="E29" s="674">
        <f>'12 л. РАСКЛАДКА'!P92</f>
        <v>0</v>
      </c>
      <c r="F29" s="674">
        <f>'12 л. РАСКЛАДКА'!P151</f>
        <v>8.9</v>
      </c>
      <c r="G29" s="674">
        <f>'12 л. РАСКЛАДКА'!P207</f>
        <v>9</v>
      </c>
      <c r="H29" s="674">
        <f>'12 л. РАСКЛАДКА'!P264</f>
        <v>7.7</v>
      </c>
      <c r="I29" s="674">
        <f>'12 л. РАСКЛАДКА'!P320</f>
        <v>0</v>
      </c>
      <c r="J29" s="674">
        <f>'12 л. РАСКЛАДКА'!P376</f>
        <v>3</v>
      </c>
      <c r="K29" s="674">
        <f>'12 л. РАСКЛАДКА'!P429</f>
        <v>0</v>
      </c>
      <c r="L29" s="674">
        <f>'12 л. РАСКЛАДКА'!P483</f>
        <v>8</v>
      </c>
      <c r="M29" s="1000">
        <f>'12 л. РАСКЛАДКА'!P536</f>
        <v>8.4</v>
      </c>
      <c r="N29" s="1004">
        <f t="shared" si="0"/>
        <v>44.999999999999993</v>
      </c>
      <c r="O29" s="2370">
        <f t="shared" si="2"/>
        <v>0</v>
      </c>
      <c r="P29" s="2530">
        <f t="shared" si="3"/>
        <v>45</v>
      </c>
      <c r="Q29" s="2534">
        <v>18</v>
      </c>
      <c r="S29" s="654"/>
      <c r="T29" s="648"/>
      <c r="U29" s="381"/>
      <c r="V29" s="107"/>
      <c r="W29" s="107"/>
      <c r="X29" s="107"/>
      <c r="Y29" s="107"/>
      <c r="Z29" s="650"/>
      <c r="AA29" s="126"/>
      <c r="AB29" s="107"/>
      <c r="AC29" s="651"/>
      <c r="AD29" s="107"/>
      <c r="AE29" s="2699"/>
      <c r="AF29" s="107"/>
    </row>
    <row r="30" spans="1:35" ht="12" customHeight="1">
      <c r="A30" s="497">
        <v>22</v>
      </c>
      <c r="B30" s="231" t="s">
        <v>220</v>
      </c>
      <c r="C30" s="2540">
        <f t="shared" si="1"/>
        <v>10</v>
      </c>
      <c r="D30" s="166">
        <f>'12 л. РАСКЛАДКА'!P35</f>
        <v>0</v>
      </c>
      <c r="E30" s="674">
        <f>'12 л. РАСКЛАДКА'!P93</f>
        <v>5.4</v>
      </c>
      <c r="F30" s="674">
        <f>'12 л. РАСКЛАДКА'!P152</f>
        <v>0</v>
      </c>
      <c r="G30" s="674">
        <f>'12 л. РАСКЛАДКА'!P208</f>
        <v>0</v>
      </c>
      <c r="H30" s="674">
        <f>'12 л. РАСКЛАДКА'!P265</f>
        <v>3.6</v>
      </c>
      <c r="I30" s="674">
        <f>'12 л. РАСКЛАДКА'!P321</f>
        <v>91</v>
      </c>
      <c r="J30" s="674">
        <f>'12 л. РАСКЛАДКА'!P377</f>
        <v>0</v>
      </c>
      <c r="K30" s="674">
        <f>'12 л. РАСКЛАДКА'!P430</f>
        <v>0</v>
      </c>
      <c r="L30" s="674">
        <f>'12 л. РАСКЛАДКА'!P484</f>
        <v>0</v>
      </c>
      <c r="M30" s="1000">
        <f>'12 л. РАСКЛАДКА'!P537</f>
        <v>0</v>
      </c>
      <c r="N30" s="1004">
        <f t="shared" si="0"/>
        <v>100</v>
      </c>
      <c r="O30" s="2370">
        <f t="shared" si="2"/>
        <v>0</v>
      </c>
      <c r="P30" s="2530">
        <f t="shared" si="3"/>
        <v>100</v>
      </c>
      <c r="Q30" s="2534">
        <v>40</v>
      </c>
      <c r="S30" s="654"/>
      <c r="T30" s="648"/>
      <c r="U30" s="381"/>
      <c r="V30" s="107"/>
      <c r="W30" s="107"/>
      <c r="X30" s="107"/>
      <c r="Y30" s="107"/>
      <c r="Z30" s="650"/>
      <c r="AA30" s="126"/>
      <c r="AB30" s="107"/>
      <c r="AC30" s="651"/>
      <c r="AD30" s="107"/>
      <c r="AE30" s="2697"/>
      <c r="AF30" s="107"/>
    </row>
    <row r="31" spans="1:35" ht="13.5" customHeight="1">
      <c r="A31" s="497">
        <v>23</v>
      </c>
      <c r="B31" s="231" t="s">
        <v>50</v>
      </c>
      <c r="C31" s="2540">
        <f t="shared" si="1"/>
        <v>8.75</v>
      </c>
      <c r="D31" s="166">
        <f>'12 л. РАСКЛАДКА'!P36</f>
        <v>14.6</v>
      </c>
      <c r="E31" s="674">
        <f>'12 л. РАСКЛАДКА'!P94</f>
        <v>19</v>
      </c>
      <c r="F31" s="674">
        <f>'12 л. РАСКЛАДКА'!P153</f>
        <v>1.6500000000000001</v>
      </c>
      <c r="G31" s="674">
        <f>'12 л. РАСКЛАДКА'!P209</f>
        <v>10</v>
      </c>
      <c r="H31" s="674">
        <f>'12 л. РАСКЛАДКА'!P266</f>
        <v>20</v>
      </c>
      <c r="I31" s="674">
        <f>'12 л. РАСКЛАДКА'!P322</f>
        <v>7</v>
      </c>
      <c r="J31" s="674">
        <f>'12 л. РАСКЛАДКА'!P378</f>
        <v>13</v>
      </c>
      <c r="K31" s="674">
        <f>'12 л. РАСКЛАДКА'!P431</f>
        <v>14.809999999999999</v>
      </c>
      <c r="L31" s="674">
        <f>'12 л. РАСКЛАДКА'!P485</f>
        <v>7</v>
      </c>
      <c r="M31" s="1000">
        <f>'12 л. РАСКЛАДКА'!P538</f>
        <v>0.7</v>
      </c>
      <c r="N31" s="1022">
        <f t="shared" si="0"/>
        <v>107.76</v>
      </c>
      <c r="O31" s="2370">
        <f t="shared" si="2"/>
        <v>23.15428571428572</v>
      </c>
      <c r="P31" s="2530">
        <f t="shared" si="3"/>
        <v>87.5</v>
      </c>
      <c r="Q31" s="2534">
        <v>35</v>
      </c>
      <c r="S31" s="654"/>
      <c r="T31" s="648"/>
      <c r="U31" s="381"/>
      <c r="V31" s="107"/>
      <c r="W31" s="107"/>
      <c r="X31" s="107"/>
      <c r="Y31" s="107"/>
      <c r="Z31" s="650"/>
      <c r="AA31" s="126"/>
      <c r="AB31" s="107"/>
      <c r="AC31" s="651"/>
      <c r="AD31" s="107"/>
      <c r="AE31" s="2697"/>
      <c r="AF31" s="107"/>
    </row>
    <row r="32" spans="1:35" ht="12.75" customHeight="1">
      <c r="A32" s="497">
        <v>24</v>
      </c>
      <c r="B32" s="231" t="s">
        <v>51</v>
      </c>
      <c r="C32" s="2540">
        <f t="shared" si="1"/>
        <v>3.75</v>
      </c>
      <c r="D32" s="166">
        <f>'12 л. РАСКЛАДКА'!P37</f>
        <v>35</v>
      </c>
      <c r="E32" s="674">
        <f>'12 л. РАСКЛАДКА'!P95</f>
        <v>0</v>
      </c>
      <c r="F32" s="674">
        <f>'12 л. РАСКЛАДКА'!P154</f>
        <v>0</v>
      </c>
      <c r="G32" s="674">
        <f>'12 л. РАСКЛАДКА'!P210</f>
        <v>0</v>
      </c>
      <c r="H32" s="674">
        <f>'12 л. РАСКЛАДКА'!P267</f>
        <v>0</v>
      </c>
      <c r="I32" s="674">
        <f>'12 л. РАСКЛАДКА'!P323</f>
        <v>0</v>
      </c>
      <c r="J32" s="674">
        <f>'12 л. РАСКЛАДКА'!P379</f>
        <v>0</v>
      </c>
      <c r="K32" s="674">
        <f>'12 л. РАСКЛАДКА'!P432</f>
        <v>0</v>
      </c>
      <c r="L32" s="674">
        <f>'12 л. РАСКЛАДКА'!P486</f>
        <v>0</v>
      </c>
      <c r="M32" s="1000">
        <f>'12 л. РАСКЛАДКА'!P539</f>
        <v>0</v>
      </c>
      <c r="N32" s="1004">
        <f t="shared" si="0"/>
        <v>35</v>
      </c>
      <c r="O32" s="224">
        <f t="shared" si="2"/>
        <v>-6.6666666666666714</v>
      </c>
      <c r="P32" s="2530">
        <f t="shared" si="3"/>
        <v>37.5</v>
      </c>
      <c r="Q32" s="2534">
        <v>15</v>
      </c>
      <c r="S32" s="654"/>
      <c r="T32" s="648"/>
      <c r="U32" s="381"/>
      <c r="V32" s="107"/>
      <c r="W32" s="107"/>
      <c r="X32" s="107"/>
      <c r="Y32" s="107"/>
      <c r="Z32" s="650"/>
      <c r="AA32" s="126"/>
      <c r="AB32" s="107"/>
      <c r="AC32" s="651"/>
      <c r="AD32" s="107"/>
      <c r="AE32" s="2697"/>
      <c r="AF32" s="107"/>
    </row>
    <row r="33" spans="1:32" ht="12" customHeight="1">
      <c r="A33" s="497">
        <v>25</v>
      </c>
      <c r="B33" s="231" t="s">
        <v>52</v>
      </c>
      <c r="C33" s="2540">
        <f t="shared" si="1"/>
        <v>0.5</v>
      </c>
      <c r="D33" s="166">
        <f>'12 л. РАСКЛАДКА'!P38</f>
        <v>1</v>
      </c>
      <c r="E33" s="674">
        <f>'12 л. РАСКЛАДКА'!P96</f>
        <v>1</v>
      </c>
      <c r="F33" s="674">
        <f>'12 л. РАСКЛАДКА'!P155</f>
        <v>0</v>
      </c>
      <c r="G33" s="674">
        <f>'12 л. РАСКЛАДКА'!P211</f>
        <v>0</v>
      </c>
      <c r="H33" s="674">
        <f>'12 л. РАСКЛАДКА'!P268</f>
        <v>0</v>
      </c>
      <c r="I33" s="674">
        <f>'12 л. РАСКЛАДКА'!P324</f>
        <v>0</v>
      </c>
      <c r="J33" s="674">
        <f>'12 л. РАСКЛАДКА'!P380</f>
        <v>0</v>
      </c>
      <c r="K33" s="674">
        <f>'12 л. РАСКЛАДКА'!P433</f>
        <v>0</v>
      </c>
      <c r="L33" s="674">
        <f>'12 л. РАСКЛАДКА'!P487</f>
        <v>1</v>
      </c>
      <c r="M33" s="1000">
        <f>'12 л. РАСКЛАДКА'!P540</f>
        <v>0</v>
      </c>
      <c r="N33" s="1004">
        <f t="shared" si="0"/>
        <v>3</v>
      </c>
      <c r="O33" s="2370">
        <f t="shared" si="2"/>
        <v>-40</v>
      </c>
      <c r="P33" s="2530">
        <f t="shared" si="3"/>
        <v>5</v>
      </c>
      <c r="Q33" s="2534">
        <v>2</v>
      </c>
      <c r="S33" s="662"/>
      <c r="T33" s="653"/>
      <c r="U33" s="381"/>
      <c r="V33" s="107"/>
      <c r="W33" s="107"/>
      <c r="X33" s="107"/>
      <c r="Y33" s="107"/>
      <c r="Z33" s="650"/>
      <c r="AA33" s="126"/>
      <c r="AB33" s="107"/>
      <c r="AC33" s="651"/>
      <c r="AD33" s="107"/>
      <c r="AE33" s="2697"/>
      <c r="AF33" s="107"/>
    </row>
    <row r="34" spans="1:32" ht="15.75" customHeight="1">
      <c r="A34" s="497">
        <v>26</v>
      </c>
      <c r="B34" s="231" t="s">
        <v>221</v>
      </c>
      <c r="C34" s="2540">
        <f t="shared" si="1"/>
        <v>0.3</v>
      </c>
      <c r="D34" s="166">
        <f>'12 л. РАСКЛАДКА'!P39</f>
        <v>0</v>
      </c>
      <c r="E34" s="674">
        <f>'12 л. РАСКЛАДКА'!P97</f>
        <v>0</v>
      </c>
      <c r="F34" s="674">
        <f>'12 л. РАСКЛАДКА'!P156</f>
        <v>0</v>
      </c>
      <c r="G34" s="674">
        <f>'12 л. РАСКЛАДКА'!P212</f>
        <v>0</v>
      </c>
      <c r="H34" s="674">
        <f>'12 л. РАСКЛАДКА'!P269</f>
        <v>0</v>
      </c>
      <c r="I34" s="674">
        <f>'12 л. РАСКЛАДКА'!P325</f>
        <v>0</v>
      </c>
      <c r="J34" s="674">
        <f>'12 л. РАСКЛАДКА'!P381</f>
        <v>0</v>
      </c>
      <c r="K34" s="674">
        <f>'12 л. РАСКЛАДКА'!P434</f>
        <v>4.4000000000000004</v>
      </c>
      <c r="L34" s="674">
        <f>'12 л. РАСКЛАДКА'!P488</f>
        <v>0</v>
      </c>
      <c r="M34" s="1000">
        <f>'12 л. РАСКЛАДКА'!P541</f>
        <v>0</v>
      </c>
      <c r="N34" s="1004">
        <f t="shared" si="0"/>
        <v>4.4000000000000004</v>
      </c>
      <c r="O34" s="2370">
        <f t="shared" si="2"/>
        <v>46.666666666666686</v>
      </c>
      <c r="P34" s="2530">
        <f t="shared" si="3"/>
        <v>3</v>
      </c>
      <c r="Q34" s="2534">
        <v>1.2</v>
      </c>
      <c r="S34" s="654"/>
      <c r="T34" s="648"/>
      <c r="U34" s="381"/>
      <c r="V34" s="107"/>
      <c r="W34" s="107"/>
      <c r="X34" s="107"/>
      <c r="Y34" s="107"/>
      <c r="Z34" s="650"/>
      <c r="AA34" s="126"/>
      <c r="AB34" s="107"/>
      <c r="AC34" s="651"/>
      <c r="AD34" s="107"/>
      <c r="AE34" s="2697"/>
      <c r="AF34" s="107"/>
    </row>
    <row r="35" spans="1:32" ht="12" customHeight="1">
      <c r="A35" s="497">
        <v>27</v>
      </c>
      <c r="B35" s="231" t="s">
        <v>115</v>
      </c>
      <c r="C35" s="2540">
        <f t="shared" si="1"/>
        <v>0.5</v>
      </c>
      <c r="D35" s="166">
        <f>'12 л. РАСКЛАДКА'!P40</f>
        <v>0</v>
      </c>
      <c r="E35" s="674">
        <f>'12 л. РАСКЛАДКА'!P98</f>
        <v>0</v>
      </c>
      <c r="F35" s="674">
        <f>'12 л. РАСКЛАДКА'!P157</f>
        <v>0</v>
      </c>
      <c r="G35" s="674">
        <f>'12 л. РАСКЛАДКА'!P213</f>
        <v>0</v>
      </c>
      <c r="H35" s="674">
        <f>'12 л. РАСКЛАДКА'!P270</f>
        <v>0</v>
      </c>
      <c r="I35" s="674">
        <f>'12 л. РАСКЛАДКА'!P326</f>
        <v>5</v>
      </c>
      <c r="J35" s="674">
        <f>'12 л. РАСКЛАДКА'!P382</f>
        <v>0</v>
      </c>
      <c r="K35" s="674">
        <f>'12 л. РАСКЛАДКА'!P435</f>
        <v>0</v>
      </c>
      <c r="L35" s="674">
        <f>'12 л. РАСКЛАДКА'!P489</f>
        <v>0</v>
      </c>
      <c r="M35" s="1000">
        <f>'12 л. РАСКЛАДКА'!P542</f>
        <v>0</v>
      </c>
      <c r="N35" s="1004">
        <f t="shared" si="0"/>
        <v>5</v>
      </c>
      <c r="O35" s="2370">
        <f t="shared" si="2"/>
        <v>0</v>
      </c>
      <c r="P35" s="2530">
        <f t="shared" si="3"/>
        <v>5</v>
      </c>
      <c r="Q35" s="2534">
        <v>2</v>
      </c>
      <c r="S35" s="2701"/>
      <c r="T35" s="648"/>
      <c r="U35" s="381"/>
      <c r="V35" s="107"/>
      <c r="W35" s="107"/>
      <c r="X35" s="107"/>
      <c r="Y35" s="107"/>
      <c r="Z35" s="650"/>
      <c r="AA35" s="126"/>
      <c r="AB35" s="107"/>
      <c r="AC35" s="651"/>
      <c r="AD35" s="107"/>
      <c r="AE35" s="2697"/>
      <c r="AF35" s="107"/>
    </row>
    <row r="36" spans="1:32" ht="14.25" customHeight="1">
      <c r="A36" s="497">
        <v>28</v>
      </c>
      <c r="B36" s="231" t="s">
        <v>53</v>
      </c>
      <c r="C36" s="2540">
        <f t="shared" si="1"/>
        <v>7.4999999999999997E-2</v>
      </c>
      <c r="D36" s="166">
        <f>'12 л. РАСКЛАДКА'!P41</f>
        <v>0</v>
      </c>
      <c r="E36" s="674">
        <f>'12 л. РАСКЛАДКА'!P99</f>
        <v>0</v>
      </c>
      <c r="F36" s="674">
        <f>'12 л. РАСКЛАДКА'!P158</f>
        <v>0</v>
      </c>
      <c r="G36" s="674">
        <f>'12 л. РАСКЛАДКА'!P214</f>
        <v>0</v>
      </c>
      <c r="H36" s="674">
        <f>'12 л. РАСКЛАДКА'!P271</f>
        <v>0</v>
      </c>
      <c r="I36" s="674">
        <f>'12 л. РАСКЛАДКА'!P327</f>
        <v>0</v>
      </c>
      <c r="J36" s="674">
        <f>'12 л. РАСКЛАДКА'!P383</f>
        <v>0</v>
      </c>
      <c r="K36" s="674">
        <f>'12 л. РАСКЛАДКА'!P436</f>
        <v>0</v>
      </c>
      <c r="L36" s="674">
        <f>'12 л. РАСКЛАДКА'!P490</f>
        <v>0</v>
      </c>
      <c r="M36" s="1000">
        <f>'12 л. РАСКЛАДКА'!P543</f>
        <v>0</v>
      </c>
      <c r="N36" s="1004">
        <f t="shared" si="0"/>
        <v>0</v>
      </c>
      <c r="O36" s="224">
        <f t="shared" si="2"/>
        <v>-100</v>
      </c>
      <c r="P36" s="2530">
        <f t="shared" si="3"/>
        <v>0.75</v>
      </c>
      <c r="Q36" s="2534">
        <v>0.3</v>
      </c>
      <c r="S36" s="2701"/>
      <c r="T36" s="648"/>
      <c r="U36" s="381"/>
      <c r="V36" s="107"/>
      <c r="W36" s="107"/>
      <c r="X36" s="107"/>
      <c r="Y36" s="107"/>
      <c r="Z36" s="650"/>
      <c r="AA36" s="126"/>
      <c r="AB36" s="107"/>
      <c r="AC36" s="651"/>
      <c r="AD36" s="107"/>
      <c r="AE36" s="2699"/>
      <c r="AF36" s="107"/>
    </row>
    <row r="37" spans="1:32" ht="12.75" customHeight="1">
      <c r="A37" s="497">
        <v>29</v>
      </c>
      <c r="B37" s="539" t="s">
        <v>222</v>
      </c>
      <c r="C37" s="2540">
        <f t="shared" si="1"/>
        <v>1.25</v>
      </c>
      <c r="D37" s="166">
        <f>'12 л. РАСКЛАДКА'!P42</f>
        <v>0.307</v>
      </c>
      <c r="E37" s="674">
        <f>'12 л. РАСКЛАДКА'!P100</f>
        <v>0.37</v>
      </c>
      <c r="F37" s="674">
        <f>'12 л. РАСКЛАДКА'!P159</f>
        <v>1.825</v>
      </c>
      <c r="G37" s="674">
        <f>'12 л. РАСКЛАДКА'!P215</f>
        <v>0.96</v>
      </c>
      <c r="H37" s="674">
        <f>'12 л. РАСКЛАДКА'!P272</f>
        <v>3.1999999999999997</v>
      </c>
      <c r="I37" s="674">
        <f>'12 л. РАСКЛАДКА'!P328</f>
        <v>0.88</v>
      </c>
      <c r="J37" s="674">
        <f>'12 л. РАСКЛАДКА'!P384</f>
        <v>1.1499999999999999</v>
      </c>
      <c r="K37" s="674">
        <f>'12 л. РАСКЛАДКА'!P437</f>
        <v>0.33</v>
      </c>
      <c r="L37" s="674">
        <f>'12 л. РАСКЛАДКА'!P491</f>
        <v>2.0999999999999996</v>
      </c>
      <c r="M37" s="1000">
        <f>'12 л. РАСКЛАДКА'!P544</f>
        <v>1.3499999999999999</v>
      </c>
      <c r="N37" s="1004">
        <f t="shared" si="0"/>
        <v>12.471999999999998</v>
      </c>
      <c r="O37" s="2370">
        <f t="shared" si="2"/>
        <v>-0.22400000000001796</v>
      </c>
      <c r="P37" s="2530">
        <f t="shared" si="3"/>
        <v>12.5</v>
      </c>
      <c r="Q37" s="2534">
        <v>5</v>
      </c>
      <c r="S37" s="2701"/>
      <c r="T37" s="648"/>
      <c r="U37" s="381"/>
      <c r="V37" s="107"/>
      <c r="W37" s="107"/>
      <c r="X37" s="107"/>
      <c r="Y37" s="107"/>
      <c r="Z37" s="650"/>
      <c r="AA37" s="126"/>
      <c r="AB37" s="107"/>
      <c r="AC37" s="651"/>
      <c r="AD37" s="107"/>
      <c r="AE37" s="2697"/>
      <c r="AF37" s="107"/>
    </row>
    <row r="38" spans="1:32" ht="13.5" customHeight="1">
      <c r="A38" s="497">
        <v>30</v>
      </c>
      <c r="B38" s="231" t="s">
        <v>116</v>
      </c>
      <c r="C38" s="2540">
        <f t="shared" si="1"/>
        <v>1</v>
      </c>
      <c r="D38" s="166">
        <f>'12 л. РАСКЛАДКА'!P43</f>
        <v>0</v>
      </c>
      <c r="E38" s="674">
        <f>'12 л. РАСКЛАДКА'!P101</f>
        <v>0</v>
      </c>
      <c r="F38" s="674">
        <f>'12 л. РАСКЛАДКА'!P160</f>
        <v>0</v>
      </c>
      <c r="G38" s="674">
        <f>'12 л. РАСКЛАДКА'!P216</f>
        <v>0</v>
      </c>
      <c r="H38" s="674">
        <f>'12 л. РАСКЛАДКА'!P273</f>
        <v>10</v>
      </c>
      <c r="I38" s="674">
        <f>'12 л. РАСКЛАДКА'!P329</f>
        <v>0</v>
      </c>
      <c r="J38" s="674">
        <f>'12 л. РАСКЛАДКА'!P385</f>
        <v>0</v>
      </c>
      <c r="K38" s="674">
        <f>'12 л. РАСКЛАДКА'!P438</f>
        <v>0</v>
      </c>
      <c r="L38" s="674">
        <f>'12 л. РАСКЛАДКА'!P492</f>
        <v>0</v>
      </c>
      <c r="M38" s="1000">
        <f>'12 л. РАСКЛАДКА'!P545</f>
        <v>0</v>
      </c>
      <c r="N38" s="1004">
        <f t="shared" si="0"/>
        <v>10</v>
      </c>
      <c r="O38" s="224">
        <f t="shared" si="2"/>
        <v>0</v>
      </c>
      <c r="P38" s="2530">
        <f t="shared" si="3"/>
        <v>10</v>
      </c>
      <c r="Q38" s="2534">
        <v>4</v>
      </c>
      <c r="S38" s="2701"/>
      <c r="T38" s="653"/>
      <c r="U38" s="381"/>
      <c r="V38" s="107"/>
      <c r="W38" s="107"/>
      <c r="X38" s="107"/>
      <c r="Y38" s="107"/>
      <c r="Z38" s="650"/>
      <c r="AA38" s="126"/>
      <c r="AB38" s="107"/>
      <c r="AC38" s="651"/>
      <c r="AD38" s="107"/>
      <c r="AE38" s="2697"/>
      <c r="AF38" s="107"/>
    </row>
    <row r="39" spans="1:32" ht="14.25" customHeight="1">
      <c r="A39" s="497">
        <v>31</v>
      </c>
      <c r="B39" s="231" t="s">
        <v>117</v>
      </c>
      <c r="C39" s="2540">
        <f t="shared" si="1"/>
        <v>0.5</v>
      </c>
      <c r="D39" s="166">
        <f>'12 л. РАСКЛАДКА'!P44</f>
        <v>0</v>
      </c>
      <c r="E39" s="674">
        <f>'12 л. РАСКЛАДКА'!P102</f>
        <v>0</v>
      </c>
      <c r="F39" s="674">
        <f>'12 л. РАСКЛАДКА'!P161</f>
        <v>4.0000000000000002E-4</v>
      </c>
      <c r="G39" s="674">
        <f>'12 л. РАСКЛАДКА'!P217</f>
        <v>1.4524999999999999</v>
      </c>
      <c r="H39" s="674">
        <f>'12 л. РАСКЛАДКА'!P274</f>
        <v>0.875</v>
      </c>
      <c r="I39" s="674">
        <f>'12 л. РАСКЛАДКА'!P330</f>
        <v>9.4000000000000004E-3</v>
      </c>
      <c r="J39" s="674">
        <f>'12 л. РАСКЛАДКА'!P386</f>
        <v>1.2894000000000001</v>
      </c>
      <c r="K39" s="674">
        <f>'12 л. РАСКЛАДКА'!P439</f>
        <v>0</v>
      </c>
      <c r="L39" s="674">
        <f>'12 л. РАСКЛАДКА'!P493</f>
        <v>1E-3</v>
      </c>
      <c r="M39" s="1000">
        <f>'12 л. РАСКЛАДКА'!P546</f>
        <v>1.3623000000000001</v>
      </c>
      <c r="N39" s="1004">
        <f t="shared" si="0"/>
        <v>4.9899999999999993</v>
      </c>
      <c r="O39" s="224">
        <f t="shared" si="2"/>
        <v>-0.20000000000001705</v>
      </c>
      <c r="P39" s="2530">
        <f t="shared" si="3"/>
        <v>5</v>
      </c>
      <c r="Q39" s="2534">
        <v>2</v>
      </c>
      <c r="S39" s="654"/>
      <c r="T39" s="2702"/>
      <c r="U39" s="381"/>
      <c r="V39" s="107"/>
      <c r="W39" s="107"/>
      <c r="X39" s="107"/>
      <c r="Y39" s="107"/>
      <c r="Z39" s="650"/>
      <c r="AA39" s="126"/>
      <c r="AB39" s="107"/>
      <c r="AC39" s="651"/>
      <c r="AD39" s="107"/>
      <c r="AE39" s="2703"/>
      <c r="AF39" s="107"/>
    </row>
    <row r="40" spans="1:32" ht="15" customHeight="1">
      <c r="A40" s="497">
        <v>32</v>
      </c>
      <c r="B40" s="231" t="s">
        <v>55</v>
      </c>
      <c r="C40" s="2540">
        <f t="shared" si="1"/>
        <v>22.5</v>
      </c>
      <c r="D40" s="675">
        <f>'12 л. МЕНЮ '!D72</f>
        <v>20.115999999999996</v>
      </c>
      <c r="E40" s="676">
        <f>'12 л. МЕНЮ '!D123</f>
        <v>33.731999999999999</v>
      </c>
      <c r="F40" s="676">
        <f>'12 л. МЕНЮ '!D180</f>
        <v>20.869</v>
      </c>
      <c r="G40" s="676">
        <f>'12 л. МЕНЮ '!D232</f>
        <v>17.291</v>
      </c>
      <c r="H40" s="676">
        <f>'12 л. МЕНЮ '!D287</f>
        <v>20.492000000000001</v>
      </c>
      <c r="I40" s="676">
        <f>'12 л. МЕНЮ '!D399</f>
        <v>23.968999999999994</v>
      </c>
      <c r="J40" s="676">
        <f>'12 л. МЕНЮ '!D452</f>
        <v>22.828000000000003</v>
      </c>
      <c r="K40" s="676">
        <f>'12 л. МЕНЮ '!D509</f>
        <v>16.242999999999999</v>
      </c>
      <c r="L40" s="676">
        <f>'12 л. МЕНЮ '!D562</f>
        <v>22.925000000000001</v>
      </c>
      <c r="M40" s="1001">
        <f>'12 л. МЕНЮ '!D615</f>
        <v>26.534999999999997</v>
      </c>
      <c r="N40" s="1004">
        <f t="shared" si="0"/>
        <v>225</v>
      </c>
      <c r="O40" s="2371">
        <f t="shared" si="2"/>
        <v>0</v>
      </c>
      <c r="P40" s="2530">
        <f t="shared" si="3"/>
        <v>225</v>
      </c>
      <c r="Q40" s="2534">
        <v>90</v>
      </c>
      <c r="S40" s="662"/>
      <c r="T40" s="653"/>
      <c r="U40" s="381"/>
      <c r="V40" s="107"/>
      <c r="W40" s="107"/>
      <c r="X40" s="107"/>
      <c r="Y40" s="107"/>
      <c r="Z40" s="650"/>
      <c r="AA40" s="126"/>
      <c r="AB40" s="107"/>
      <c r="AC40" s="651"/>
      <c r="AD40" s="107"/>
      <c r="AE40" s="2697"/>
      <c r="AF40" s="107"/>
    </row>
    <row r="41" spans="1:32" ht="12.75" customHeight="1">
      <c r="A41" s="497">
        <v>33</v>
      </c>
      <c r="B41" s="231" t="s">
        <v>56</v>
      </c>
      <c r="C41" s="2540">
        <f t="shared" si="1"/>
        <v>23</v>
      </c>
      <c r="D41" s="675">
        <f>'12 л. МЕНЮ '!E72</f>
        <v>21.962</v>
      </c>
      <c r="E41" s="676">
        <f>'12 л. МЕНЮ '!E123</f>
        <v>24.45</v>
      </c>
      <c r="F41" s="676">
        <f>'12 л. МЕНЮ '!E180</f>
        <v>20.094000000000001</v>
      </c>
      <c r="G41" s="676">
        <f>'12 л. МЕНЮ '!E232</f>
        <v>25.125000000000004</v>
      </c>
      <c r="H41" s="676">
        <f>'12 л. МЕНЮ '!E287</f>
        <v>23.369</v>
      </c>
      <c r="I41" s="676">
        <f>'12 л. МЕНЮ '!E399</f>
        <v>19.891999999999999</v>
      </c>
      <c r="J41" s="676">
        <f>'12 л. МЕНЮ '!E452</f>
        <v>22.198000000000004</v>
      </c>
      <c r="K41" s="676">
        <f>'12 л. МЕНЮ '!E509</f>
        <v>23.922000000000001</v>
      </c>
      <c r="L41" s="676">
        <f>'12 л. МЕНЮ '!E562</f>
        <v>25.893999999999998</v>
      </c>
      <c r="M41" s="1001">
        <f>'12 л. МЕНЮ '!E615</f>
        <v>23.094000000000001</v>
      </c>
      <c r="N41" s="1004">
        <f t="shared" si="0"/>
        <v>230</v>
      </c>
      <c r="O41" s="2371">
        <f t="shared" si="2"/>
        <v>0</v>
      </c>
      <c r="P41" s="2530">
        <f t="shared" si="3"/>
        <v>230</v>
      </c>
      <c r="Q41" s="2534">
        <v>92</v>
      </c>
      <c r="S41" s="662"/>
      <c r="T41" s="653"/>
      <c r="U41" s="381"/>
      <c r="V41" s="107"/>
      <c r="W41" s="107"/>
      <c r="X41" s="107"/>
      <c r="Y41" s="107"/>
      <c r="Z41" s="650"/>
      <c r="AA41" s="126"/>
      <c r="AB41" s="107"/>
      <c r="AC41" s="651"/>
      <c r="AD41" s="107"/>
      <c r="AE41" s="2697"/>
      <c r="AF41" s="107"/>
    </row>
    <row r="42" spans="1:32" ht="12.75" customHeight="1">
      <c r="A42" s="497">
        <v>34</v>
      </c>
      <c r="B42" s="231" t="s">
        <v>57</v>
      </c>
      <c r="C42" s="2540">
        <f t="shared" si="1"/>
        <v>95.75</v>
      </c>
      <c r="D42" s="677">
        <f>'12 л. МЕНЮ '!F72</f>
        <v>106.95000000000002</v>
      </c>
      <c r="E42" s="676">
        <f>'12 л. МЕНЮ '!F123</f>
        <v>80.319999999999993</v>
      </c>
      <c r="F42" s="676">
        <f>'12 л. МЕНЮ '!F180</f>
        <v>98.610000000000014</v>
      </c>
      <c r="G42" s="676">
        <f>'12 л. МЕНЮ '!F232</f>
        <v>98.676999999999992</v>
      </c>
      <c r="H42" s="676">
        <f>'12 л. МЕНЮ '!F287</f>
        <v>94.193000000000012</v>
      </c>
      <c r="I42" s="676">
        <f>'12 л. МЕНЮ '!F399</f>
        <v>98.424999999999983</v>
      </c>
      <c r="J42" s="676">
        <f>'12 л. МЕНЮ '!F452</f>
        <v>98.150999999999996</v>
      </c>
      <c r="K42" s="676">
        <f>'12 л. МЕНЮ '!F509</f>
        <v>101.20100000000002</v>
      </c>
      <c r="L42" s="676">
        <f>'12 л. МЕНЮ '!F562</f>
        <v>96.147999999999996</v>
      </c>
      <c r="M42" s="1001">
        <f>'12 л. МЕНЮ '!F615</f>
        <v>84.825000000000003</v>
      </c>
      <c r="N42" s="1004">
        <f t="shared" si="0"/>
        <v>957.5</v>
      </c>
      <c r="O42" s="2371">
        <f t="shared" si="2"/>
        <v>0</v>
      </c>
      <c r="P42" s="2530">
        <f t="shared" si="3"/>
        <v>957.5</v>
      </c>
      <c r="Q42" s="2534">
        <v>383</v>
      </c>
      <c r="S42" s="662"/>
      <c r="T42" s="653"/>
      <c r="U42" s="381"/>
      <c r="V42" s="107"/>
      <c r="W42" s="107"/>
      <c r="X42" s="107"/>
      <c r="Y42" s="107"/>
      <c r="Z42" s="650"/>
      <c r="AA42" s="126"/>
      <c r="AB42" s="107"/>
      <c r="AC42" s="651"/>
      <c r="AD42" s="107"/>
      <c r="AE42" s="2697"/>
      <c r="AF42" s="107"/>
    </row>
    <row r="43" spans="1:32" ht="15" customHeight="1" thickBot="1">
      <c r="A43" s="540">
        <v>35</v>
      </c>
      <c r="B43" s="541" t="s">
        <v>58</v>
      </c>
      <c r="C43" s="2541">
        <f>(Q43/100)*25</f>
        <v>680</v>
      </c>
      <c r="D43" s="678">
        <f>'12 л. МЕНЮ '!G72</f>
        <v>681.52100000000007</v>
      </c>
      <c r="E43" s="679">
        <f>'12 л. МЕНЮ '!G123</f>
        <v>678.65800000000002</v>
      </c>
      <c r="F43" s="679">
        <f>'12 л. МЕНЮ '!G180</f>
        <v>677.53899999999999</v>
      </c>
      <c r="G43" s="679">
        <f>'12 л. МЕНЮ '!G232</f>
        <v>683.68700000000001</v>
      </c>
      <c r="H43" s="679">
        <f>'12 л. МЕНЮ '!G287</f>
        <v>678.59499999999991</v>
      </c>
      <c r="I43" s="679">
        <f>'12 л. МЕНЮ '!G399</f>
        <v>677.5150000000001</v>
      </c>
      <c r="J43" s="680">
        <f>'12 л. МЕНЮ '!G452</f>
        <v>681.2600000000001</v>
      </c>
      <c r="K43" s="679">
        <f>'12 л. МЕНЮ '!G509</f>
        <v>684.971</v>
      </c>
      <c r="L43" s="679">
        <f>'12 л. МЕНЮ '!G562</f>
        <v>681.25400000000002</v>
      </c>
      <c r="M43" s="1002">
        <f>'12 л. МЕНЮ '!G615</f>
        <v>675</v>
      </c>
      <c r="N43" s="1007">
        <f t="shared" si="0"/>
        <v>6800.0000000000009</v>
      </c>
      <c r="O43" s="2372">
        <f t="shared" si="2"/>
        <v>0</v>
      </c>
      <c r="P43" s="2532">
        <f t="shared" si="3"/>
        <v>6800</v>
      </c>
      <c r="Q43" s="2537">
        <v>2720</v>
      </c>
      <c r="S43" s="662"/>
      <c r="T43" s="656"/>
      <c r="U43" s="381"/>
      <c r="V43" s="107"/>
      <c r="W43" s="107"/>
      <c r="X43" s="107"/>
      <c r="Y43" s="107"/>
      <c r="Z43" s="669"/>
      <c r="AA43" s="126"/>
      <c r="AB43" s="107"/>
      <c r="AC43" s="651"/>
      <c r="AD43" s="107"/>
      <c r="AE43" s="2697"/>
      <c r="AF43" s="107"/>
    </row>
    <row r="44" spans="1:32">
      <c r="A44" s="201"/>
      <c r="B44" s="107"/>
      <c r="C44" s="201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99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32">
      <c r="A45" s="107"/>
      <c r="B45" s="126"/>
      <c r="C45" s="381"/>
      <c r="D45" s="205"/>
      <c r="E45" s="205"/>
      <c r="F45" s="205"/>
      <c r="G45" s="205"/>
      <c r="H45" s="205"/>
      <c r="I45" s="205"/>
      <c r="J45" s="205"/>
      <c r="K45" s="205"/>
      <c r="L45" s="126"/>
      <c r="M45" s="126"/>
      <c r="N45" s="99"/>
      <c r="O45" s="99"/>
      <c r="P45" s="126"/>
      <c r="Q45" s="381"/>
      <c r="R45" s="211"/>
      <c r="S45" s="381"/>
      <c r="T45" s="126"/>
      <c r="U45" s="107"/>
      <c r="V45" s="107"/>
      <c r="W45" s="107"/>
      <c r="X45" s="107"/>
      <c r="Y45" s="107"/>
      <c r="Z45" s="107"/>
      <c r="AA45" s="107"/>
    </row>
    <row r="46" spans="1:32" ht="13.5" customHeight="1">
      <c r="A46" s="107"/>
      <c r="B46" s="126"/>
      <c r="C46" s="99"/>
      <c r="D46" s="205"/>
      <c r="E46" s="205"/>
      <c r="F46" s="205"/>
      <c r="G46" s="205"/>
      <c r="H46" s="205"/>
      <c r="I46" s="205"/>
      <c r="J46" s="205"/>
      <c r="K46" s="205"/>
      <c r="L46" s="126"/>
      <c r="M46" s="126"/>
      <c r="N46" s="99"/>
      <c r="O46" s="99"/>
      <c r="P46" s="126"/>
      <c r="Q46" s="381"/>
      <c r="R46" s="211"/>
      <c r="S46" s="381"/>
      <c r="T46" s="126"/>
      <c r="U46" s="107"/>
      <c r="V46" s="107"/>
      <c r="W46" s="107"/>
      <c r="X46" s="107"/>
      <c r="Y46" s="107"/>
      <c r="Z46" s="107"/>
      <c r="AA46" s="107"/>
    </row>
    <row r="47" spans="1:32" ht="12.75" customHeight="1">
      <c r="A47" s="107"/>
      <c r="B47" s="381"/>
      <c r="C47" s="381"/>
      <c r="D47" s="205"/>
      <c r="E47" s="205"/>
      <c r="F47" s="205"/>
      <c r="G47" s="205"/>
      <c r="H47" s="107"/>
      <c r="I47" s="107"/>
      <c r="J47" s="205"/>
      <c r="K47" s="105"/>
      <c r="L47" s="126"/>
      <c r="M47" s="126"/>
      <c r="N47" s="99"/>
      <c r="O47" s="99"/>
      <c r="P47" s="381"/>
      <c r="Q47" s="381"/>
      <c r="R47" s="211"/>
      <c r="S47" s="381"/>
      <c r="T47" s="126"/>
      <c r="U47" s="107"/>
      <c r="V47" s="107"/>
      <c r="W47" s="107"/>
      <c r="X47" s="107"/>
      <c r="Y47" s="107"/>
      <c r="Z47" s="107"/>
      <c r="AA47" s="645"/>
    </row>
    <row r="48" spans="1:32" ht="12.75" customHeight="1">
      <c r="A48" s="107"/>
      <c r="B48" s="126"/>
      <c r="C48" s="126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99"/>
      <c r="O48" s="99"/>
      <c r="P48" s="381"/>
      <c r="Q48" s="381"/>
      <c r="R48" s="107"/>
      <c r="S48" s="381"/>
      <c r="T48" s="126"/>
      <c r="U48" s="107"/>
      <c r="V48" s="107"/>
      <c r="W48" s="107"/>
      <c r="X48" s="107"/>
      <c r="Y48" s="350"/>
      <c r="Z48" s="107"/>
      <c r="AA48" s="645"/>
    </row>
    <row r="49" spans="1:27" ht="11.25" customHeight="1">
      <c r="A49" s="107"/>
      <c r="B49" s="381"/>
      <c r="C49" s="107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99"/>
      <c r="O49" s="99"/>
      <c r="P49" s="126"/>
      <c r="Q49" s="381"/>
      <c r="R49" s="107"/>
      <c r="S49" s="381"/>
      <c r="T49" s="126"/>
      <c r="U49" s="107"/>
      <c r="V49" s="107"/>
      <c r="W49" s="107"/>
      <c r="X49" s="107"/>
      <c r="Y49" s="350"/>
      <c r="Z49" s="107"/>
      <c r="AA49" s="646"/>
    </row>
    <row r="50" spans="1:27" ht="11.25" customHeight="1">
      <c r="A50" s="107"/>
      <c r="B50" s="126"/>
      <c r="C50" s="205"/>
      <c r="D50" s="126"/>
      <c r="E50" s="126"/>
      <c r="F50" s="126"/>
      <c r="G50" s="126"/>
      <c r="H50" s="102"/>
      <c r="I50" s="126"/>
      <c r="J50" s="126"/>
      <c r="K50" s="126"/>
      <c r="L50" s="126"/>
      <c r="M50" s="102"/>
      <c r="N50" s="99"/>
      <c r="O50" s="99"/>
      <c r="P50" s="205"/>
      <c r="Q50" s="381"/>
      <c r="R50" s="126"/>
      <c r="S50" s="381"/>
      <c r="T50" s="126"/>
      <c r="U50" s="107"/>
      <c r="V50" s="284"/>
      <c r="W50" s="381"/>
      <c r="X50" s="158"/>
      <c r="Y50" s="647"/>
      <c r="Z50" s="107"/>
      <c r="AA50" s="646"/>
    </row>
    <row r="51" spans="1:27">
      <c r="A51" s="158"/>
      <c r="B51" s="126"/>
      <c r="C51" s="648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8"/>
      <c r="O51" s="381"/>
      <c r="P51" s="381"/>
      <c r="Q51" s="107"/>
      <c r="R51" s="556"/>
      <c r="S51" s="107"/>
      <c r="T51" s="107"/>
      <c r="U51" s="107"/>
      <c r="V51" s="650"/>
      <c r="W51" s="126"/>
      <c r="X51" s="121"/>
      <c r="Y51" s="651"/>
      <c r="Z51" s="107"/>
      <c r="AA51" s="652"/>
    </row>
    <row r="52" spans="1:27">
      <c r="A52" s="158"/>
      <c r="B52" s="126"/>
      <c r="C52" s="648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53"/>
      <c r="O52" s="654"/>
      <c r="P52" s="381"/>
      <c r="Q52" s="107"/>
      <c r="R52" s="107"/>
      <c r="S52" s="107"/>
      <c r="T52" s="107"/>
      <c r="U52" s="107"/>
      <c r="V52" s="650"/>
      <c r="W52" s="126"/>
      <c r="X52" s="121"/>
      <c r="Y52" s="651"/>
      <c r="Z52" s="107"/>
      <c r="AA52" s="652"/>
    </row>
    <row r="53" spans="1:27">
      <c r="A53" t="s">
        <v>226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81"/>
      <c r="Q53" s="107"/>
      <c r="R53" s="107"/>
      <c r="S53" s="107"/>
      <c r="T53" s="107"/>
      <c r="U53" s="107"/>
      <c r="V53" s="650"/>
      <c r="W53" s="126"/>
      <c r="X53" s="121"/>
      <c r="Y53" s="651"/>
      <c r="Z53" s="107"/>
      <c r="AA53" s="655"/>
    </row>
    <row r="54" spans="1:27">
      <c r="A54" t="s">
        <v>227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107"/>
      <c r="S54" s="107"/>
      <c r="T54" s="107"/>
      <c r="U54" s="107"/>
      <c r="V54" s="650"/>
      <c r="W54" s="126"/>
      <c r="X54" s="121"/>
      <c r="Y54" s="651"/>
      <c r="Z54" s="107"/>
      <c r="AA54" s="652"/>
    </row>
    <row r="55" spans="1:27">
      <c r="A55" t="s">
        <v>228</v>
      </c>
      <c r="N55" s="274"/>
      <c r="O55" s="274"/>
      <c r="P55" s="381"/>
      <c r="Q55" s="107"/>
      <c r="R55" s="107"/>
      <c r="S55" s="107"/>
      <c r="T55" s="107"/>
      <c r="U55" s="107"/>
      <c r="V55" s="650"/>
      <c r="W55" s="126"/>
      <c r="X55" s="121"/>
      <c r="Y55" s="651"/>
      <c r="Z55" s="107"/>
      <c r="AA55" s="657"/>
    </row>
    <row r="56" spans="1:2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74"/>
      <c r="Q56" s="274"/>
      <c r="R56" s="107"/>
      <c r="S56" s="107"/>
      <c r="T56" s="107"/>
      <c r="U56" s="107"/>
      <c r="V56" s="650"/>
      <c r="W56" s="126"/>
      <c r="X56" s="121"/>
      <c r="Y56" s="651"/>
      <c r="Z56" s="107"/>
      <c r="AA56" s="655"/>
    </row>
    <row r="57" spans="1:27">
      <c r="A57" s="1" t="s">
        <v>229</v>
      </c>
      <c r="P57" s="381"/>
      <c r="Q57" s="107"/>
      <c r="R57" s="107"/>
      <c r="S57" s="107"/>
      <c r="T57" s="107"/>
      <c r="U57" s="107"/>
      <c r="V57" s="650"/>
      <c r="W57" s="126"/>
      <c r="X57" s="121"/>
      <c r="Y57" s="651"/>
      <c r="Z57" s="107"/>
      <c r="AA57" s="657"/>
    </row>
    <row r="58" spans="1:27">
      <c r="A58" t="s">
        <v>230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81"/>
      <c r="Q58" s="107"/>
      <c r="R58" s="107"/>
      <c r="S58" s="107"/>
      <c r="T58" s="107"/>
      <c r="U58" s="107"/>
      <c r="V58" s="650"/>
      <c r="W58" s="126"/>
      <c r="X58" s="121"/>
      <c r="Y58" s="651"/>
      <c r="Z58" s="107"/>
      <c r="AA58" s="652"/>
    </row>
    <row r="59" spans="1:2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74"/>
      <c r="Q59" s="274"/>
      <c r="R59" s="107"/>
      <c r="S59" s="107"/>
      <c r="T59" s="107"/>
      <c r="U59" s="107"/>
      <c r="V59" s="650"/>
      <c r="W59" s="126"/>
      <c r="X59" s="121"/>
      <c r="Y59" s="651"/>
      <c r="Z59" s="107"/>
      <c r="AA59" s="652"/>
    </row>
    <row r="60" spans="1:27">
      <c r="A60" s="158"/>
      <c r="B60" s="126"/>
      <c r="C60" s="648"/>
      <c r="D60" s="649"/>
      <c r="E60" s="649"/>
      <c r="F60" s="649"/>
      <c r="G60" s="649"/>
      <c r="H60" s="649"/>
      <c r="I60" s="649"/>
      <c r="J60" s="649"/>
      <c r="K60" s="649"/>
      <c r="L60" s="649"/>
      <c r="M60" s="649"/>
      <c r="N60" s="648"/>
      <c r="O60" s="654"/>
      <c r="P60" s="381"/>
      <c r="Q60" s="107"/>
      <c r="R60" s="107"/>
      <c r="S60" s="107"/>
      <c r="T60" s="107"/>
      <c r="U60" s="107"/>
      <c r="V60" s="650"/>
      <c r="W60" s="126"/>
      <c r="X60" s="121"/>
      <c r="Y60" s="651"/>
      <c r="Z60" s="107"/>
      <c r="AA60" s="652"/>
    </row>
    <row r="61" spans="1:27">
      <c r="A61" s="158"/>
      <c r="B61" s="126"/>
      <c r="C61" s="648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8"/>
      <c r="O61" s="654"/>
      <c r="P61" s="381"/>
      <c r="Q61" s="107"/>
      <c r="R61" s="107"/>
      <c r="S61" s="107"/>
      <c r="T61" s="107"/>
      <c r="U61" s="107"/>
      <c r="V61" s="650"/>
      <c r="W61" s="126"/>
      <c r="X61" s="121"/>
      <c r="Y61" s="651"/>
      <c r="Z61" s="107"/>
      <c r="AA61" s="652"/>
    </row>
    <row r="62" spans="1:27">
      <c r="A62" s="158"/>
      <c r="B62" s="126"/>
      <c r="C62" s="648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8"/>
      <c r="O62" s="654"/>
      <c r="P62" s="381"/>
      <c r="Q62" s="107"/>
      <c r="R62" s="107"/>
      <c r="S62" s="107"/>
      <c r="T62" s="107"/>
      <c r="U62" s="107"/>
      <c r="V62" s="650"/>
      <c r="W62" s="126"/>
      <c r="X62" s="121"/>
      <c r="Y62" s="651"/>
      <c r="Z62" s="107"/>
      <c r="AA62" s="652"/>
    </row>
    <row r="63" spans="1:27">
      <c r="A63" s="158"/>
      <c r="B63" s="126"/>
      <c r="C63" s="648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8"/>
      <c r="O63" s="654"/>
      <c r="P63" s="381"/>
      <c r="Q63" s="107"/>
      <c r="R63" s="107"/>
      <c r="S63" s="107"/>
      <c r="T63" s="107"/>
      <c r="U63" s="107"/>
      <c r="V63" s="650"/>
      <c r="W63" s="126"/>
      <c r="X63" s="121"/>
      <c r="Y63" s="651"/>
      <c r="Z63" s="107"/>
      <c r="AA63" s="652"/>
    </row>
    <row r="64" spans="1:27">
      <c r="A64" s="158"/>
      <c r="B64" s="126"/>
      <c r="C64" s="648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8"/>
      <c r="O64" s="654"/>
      <c r="P64" s="381"/>
      <c r="Q64" s="107"/>
      <c r="R64" s="107"/>
      <c r="S64" s="107"/>
      <c r="T64" s="107"/>
      <c r="U64" s="107"/>
      <c r="V64" s="650"/>
      <c r="W64" s="126"/>
      <c r="X64" s="121"/>
      <c r="Y64" s="651"/>
      <c r="Z64" s="107"/>
      <c r="AA64" s="652"/>
    </row>
    <row r="65" spans="1:27">
      <c r="A65" s="158"/>
      <c r="B65" s="126"/>
      <c r="C65" s="648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8"/>
      <c r="O65" s="654"/>
      <c r="P65" s="381"/>
      <c r="Q65" s="107"/>
      <c r="R65" s="107"/>
      <c r="S65" s="107"/>
      <c r="T65" s="107"/>
      <c r="U65" s="107"/>
      <c r="V65" s="650"/>
      <c r="W65" s="126"/>
      <c r="X65" s="121"/>
      <c r="Y65" s="651"/>
      <c r="Z65" s="107"/>
      <c r="AA65" s="655"/>
    </row>
    <row r="66" spans="1:27" ht="13.5" customHeight="1">
      <c r="A66" s="158"/>
      <c r="B66" s="126"/>
      <c r="C66" s="648"/>
      <c r="D66" s="555"/>
      <c r="E66" s="659"/>
      <c r="F66" s="660"/>
      <c r="G66" s="649"/>
      <c r="H66" s="649"/>
      <c r="I66" s="649"/>
      <c r="J66" s="649"/>
      <c r="K66" s="659"/>
      <c r="L66" s="659"/>
      <c r="M66" s="649"/>
      <c r="N66" s="653"/>
      <c r="O66" s="654"/>
      <c r="P66" s="381"/>
      <c r="Q66" s="107"/>
      <c r="R66" s="107"/>
      <c r="S66" s="107"/>
      <c r="T66" s="107"/>
      <c r="U66" s="107"/>
      <c r="V66" s="650"/>
      <c r="W66" s="126"/>
      <c r="X66" s="121"/>
      <c r="Y66" s="651"/>
      <c r="Z66" s="107"/>
      <c r="AA66" s="661"/>
    </row>
    <row r="67" spans="1:27">
      <c r="A67" s="158"/>
      <c r="B67" s="126"/>
      <c r="C67" s="648"/>
      <c r="D67" s="555"/>
      <c r="E67" s="659"/>
      <c r="F67" s="660"/>
      <c r="G67" s="649"/>
      <c r="H67" s="649"/>
      <c r="I67" s="649"/>
      <c r="J67" s="649"/>
      <c r="K67" s="659"/>
      <c r="L67" s="659"/>
      <c r="M67" s="649"/>
      <c r="N67" s="648"/>
      <c r="O67" s="654"/>
      <c r="P67" s="381"/>
      <c r="Q67" s="107"/>
      <c r="R67" s="107"/>
      <c r="S67" s="107"/>
      <c r="T67" s="107"/>
      <c r="U67" s="107"/>
      <c r="V67" s="650"/>
      <c r="W67" s="126"/>
      <c r="X67" s="121"/>
      <c r="Y67" s="651"/>
      <c r="Z67" s="107"/>
      <c r="AA67" s="652"/>
    </row>
    <row r="68" spans="1:27" ht="13.5" customHeight="1">
      <c r="A68" s="158"/>
      <c r="B68" s="126"/>
      <c r="C68" s="648"/>
      <c r="D68" s="555"/>
      <c r="E68" s="659"/>
      <c r="F68" s="660"/>
      <c r="G68" s="649"/>
      <c r="H68" s="649"/>
      <c r="I68" s="649"/>
      <c r="J68" s="649"/>
      <c r="K68" s="659"/>
      <c r="L68" s="659"/>
      <c r="M68" s="649"/>
      <c r="N68" s="648"/>
      <c r="O68" s="654"/>
      <c r="P68" s="381"/>
      <c r="Q68" s="107"/>
      <c r="R68" s="107"/>
      <c r="S68" s="107"/>
      <c r="T68" s="107"/>
      <c r="U68" s="107"/>
      <c r="V68" s="650"/>
      <c r="W68" s="126"/>
      <c r="X68" s="121"/>
      <c r="Y68" s="651"/>
      <c r="Z68" s="107"/>
      <c r="AA68" s="652"/>
    </row>
    <row r="69" spans="1:27" ht="12" customHeight="1">
      <c r="A69" s="158"/>
      <c r="B69" s="126"/>
      <c r="C69" s="648"/>
      <c r="D69" s="555"/>
      <c r="E69" s="659"/>
      <c r="F69" s="660"/>
      <c r="G69" s="649"/>
      <c r="H69" s="649"/>
      <c r="I69" s="649"/>
      <c r="J69" s="649"/>
      <c r="K69" s="659"/>
      <c r="L69" s="659"/>
      <c r="M69" s="649"/>
      <c r="N69" s="648"/>
      <c r="O69" s="654"/>
      <c r="P69" s="381"/>
      <c r="Q69" s="107"/>
      <c r="R69" s="107"/>
      <c r="S69" s="107"/>
      <c r="T69" s="107"/>
      <c r="U69" s="107"/>
      <c r="V69" s="650"/>
      <c r="W69" s="126"/>
      <c r="X69" s="121"/>
      <c r="Y69" s="651"/>
      <c r="Z69" s="107"/>
      <c r="AA69" s="657"/>
    </row>
    <row r="70" spans="1:27">
      <c r="A70" s="158"/>
      <c r="B70" s="126"/>
      <c r="C70" s="648"/>
      <c r="D70" s="555"/>
      <c r="E70" s="659"/>
      <c r="F70" s="660"/>
      <c r="G70" s="649"/>
      <c r="H70" s="649"/>
      <c r="I70" s="649"/>
      <c r="J70" s="649"/>
      <c r="K70" s="659"/>
      <c r="L70" s="659"/>
      <c r="M70" s="649"/>
      <c r="N70" s="648"/>
      <c r="O70" s="654"/>
      <c r="P70" s="381"/>
      <c r="Q70" s="107"/>
      <c r="R70" s="107"/>
      <c r="S70" s="107"/>
      <c r="T70" s="107"/>
      <c r="U70" s="107"/>
      <c r="V70" s="650"/>
      <c r="W70" s="126"/>
      <c r="X70" s="121"/>
      <c r="Y70" s="651"/>
      <c r="Z70" s="107"/>
      <c r="AA70" s="652"/>
    </row>
    <row r="71" spans="1:27" ht="12.75" customHeight="1">
      <c r="A71" s="158"/>
      <c r="B71" s="126"/>
      <c r="C71" s="648"/>
      <c r="D71" s="555"/>
      <c r="E71" s="659"/>
      <c r="F71" s="660"/>
      <c r="G71" s="649"/>
      <c r="H71" s="649"/>
      <c r="I71" s="649"/>
      <c r="J71" s="649"/>
      <c r="K71" s="659"/>
      <c r="L71" s="659"/>
      <c r="M71" s="649"/>
      <c r="N71" s="648"/>
      <c r="O71" s="654"/>
      <c r="P71" s="381"/>
      <c r="Q71" s="107"/>
      <c r="R71" s="107"/>
      <c r="S71" s="107"/>
      <c r="T71" s="107"/>
      <c r="U71" s="107"/>
      <c r="V71" s="650"/>
      <c r="W71" s="126"/>
      <c r="X71" s="121"/>
      <c r="Y71" s="651"/>
      <c r="Z71" s="107"/>
      <c r="AA71" s="652"/>
    </row>
    <row r="72" spans="1:27">
      <c r="A72" s="158"/>
      <c r="B72" s="126"/>
      <c r="C72" s="648"/>
      <c r="D72" s="555"/>
      <c r="E72" s="659"/>
      <c r="F72" s="660"/>
      <c r="G72" s="649"/>
      <c r="H72" s="649"/>
      <c r="I72" s="649"/>
      <c r="J72" s="649"/>
      <c r="K72" s="659"/>
      <c r="L72" s="659"/>
      <c r="M72" s="649"/>
      <c r="N72" s="648"/>
      <c r="O72" s="654"/>
      <c r="P72" s="381"/>
      <c r="Q72" s="107"/>
      <c r="R72" s="107"/>
      <c r="S72" s="107"/>
      <c r="T72" s="107"/>
      <c r="U72" s="107"/>
      <c r="V72" s="650"/>
      <c r="W72" s="126"/>
      <c r="X72" s="121"/>
      <c r="Y72" s="651"/>
      <c r="Z72" s="107"/>
      <c r="AA72" s="652"/>
    </row>
    <row r="73" spans="1:27" ht="12.75" customHeight="1">
      <c r="A73" s="158"/>
      <c r="B73" s="126"/>
      <c r="C73" s="648"/>
      <c r="D73" s="555"/>
      <c r="E73" s="659"/>
      <c r="F73" s="660"/>
      <c r="G73" s="649"/>
      <c r="H73" s="649"/>
      <c r="I73" s="649"/>
      <c r="J73" s="649"/>
      <c r="K73" s="659"/>
      <c r="L73" s="659"/>
      <c r="M73" s="649"/>
      <c r="N73" s="648"/>
      <c r="O73" s="654"/>
      <c r="P73" s="381"/>
      <c r="Q73" s="107"/>
      <c r="R73" s="107"/>
      <c r="S73" s="107"/>
      <c r="T73" s="107"/>
      <c r="U73" s="107"/>
      <c r="V73" s="650"/>
      <c r="W73" s="126"/>
      <c r="X73" s="121"/>
      <c r="Y73" s="651"/>
      <c r="Z73" s="107"/>
      <c r="AA73" s="652"/>
    </row>
    <row r="74" spans="1:27">
      <c r="A74" s="158"/>
      <c r="B74" s="126"/>
      <c r="C74" s="648"/>
      <c r="D74" s="555"/>
      <c r="E74" s="659"/>
      <c r="F74" s="660"/>
      <c r="G74" s="649"/>
      <c r="H74" s="649"/>
      <c r="I74" s="649"/>
      <c r="J74" s="649"/>
      <c r="K74" s="659"/>
      <c r="L74" s="659"/>
      <c r="M74" s="649"/>
      <c r="N74" s="648"/>
      <c r="O74" s="654"/>
      <c r="P74" s="381"/>
      <c r="Q74" s="107"/>
      <c r="R74" s="107"/>
      <c r="S74" s="107"/>
      <c r="T74" s="107"/>
      <c r="U74" s="107"/>
      <c r="V74" s="650"/>
      <c r="W74" s="126"/>
      <c r="X74" s="121"/>
      <c r="Y74" s="651"/>
      <c r="Z74" s="107"/>
      <c r="AA74" s="652"/>
    </row>
    <row r="75" spans="1:27" ht="12.75" customHeight="1">
      <c r="A75" s="158"/>
      <c r="B75" s="126"/>
      <c r="C75" s="648"/>
      <c r="D75" s="555"/>
      <c r="E75" s="659"/>
      <c r="F75" s="660"/>
      <c r="G75" s="649"/>
      <c r="H75" s="649"/>
      <c r="I75" s="649"/>
      <c r="J75" s="649"/>
      <c r="K75" s="659"/>
      <c r="L75" s="659"/>
      <c r="M75" s="649"/>
      <c r="N75" s="648"/>
      <c r="O75" s="662"/>
      <c r="P75" s="381"/>
      <c r="Q75" s="107"/>
      <c r="R75" s="107"/>
      <c r="S75" s="107"/>
      <c r="T75" s="107"/>
      <c r="U75" s="107"/>
      <c r="V75" s="650"/>
      <c r="W75" s="126"/>
      <c r="X75" s="121"/>
      <c r="Y75" s="651"/>
      <c r="Z75" s="107"/>
      <c r="AA75" s="663"/>
    </row>
    <row r="76" spans="1:27">
      <c r="A76" s="158"/>
      <c r="B76" s="126"/>
      <c r="C76" s="648"/>
      <c r="D76" s="555"/>
      <c r="E76" s="659"/>
      <c r="F76" s="660"/>
      <c r="G76" s="649"/>
      <c r="H76" s="649"/>
      <c r="I76" s="649"/>
      <c r="J76" s="649"/>
      <c r="K76" s="659"/>
      <c r="L76" s="659"/>
      <c r="M76" s="649"/>
      <c r="N76" s="648"/>
      <c r="O76" s="654"/>
      <c r="P76" s="381"/>
      <c r="Q76" s="107"/>
      <c r="R76" s="107"/>
      <c r="S76" s="107"/>
      <c r="T76" s="107"/>
      <c r="U76" s="107"/>
      <c r="V76" s="650"/>
      <c r="W76" s="126"/>
      <c r="X76" s="121"/>
      <c r="Y76" s="651"/>
      <c r="Z76" s="107"/>
      <c r="AA76" s="652"/>
    </row>
    <row r="77" spans="1:27" ht="12.75" customHeight="1">
      <c r="A77" s="158"/>
      <c r="B77" s="126"/>
      <c r="C77" s="648"/>
      <c r="D77" s="555"/>
      <c r="E77" s="660"/>
      <c r="F77" s="660"/>
      <c r="G77" s="649"/>
      <c r="H77" s="649"/>
      <c r="I77" s="649"/>
      <c r="J77" s="649"/>
      <c r="K77" s="659"/>
      <c r="L77" s="664"/>
      <c r="M77" s="649"/>
      <c r="N77" s="648"/>
      <c r="O77" s="662"/>
      <c r="P77" s="381"/>
      <c r="Q77" s="107"/>
      <c r="R77" s="107"/>
      <c r="S77" s="107"/>
      <c r="T77" s="107"/>
      <c r="U77" s="107"/>
      <c r="V77" s="650"/>
      <c r="W77" s="126"/>
      <c r="X77" s="121"/>
      <c r="Y77" s="651"/>
      <c r="Z77" s="107"/>
      <c r="AA77" s="665"/>
    </row>
    <row r="78" spans="1:27" hidden="1">
      <c r="A78" s="158"/>
      <c r="B78" s="126"/>
      <c r="C78" s="648"/>
      <c r="D78" s="555"/>
      <c r="E78" s="659"/>
      <c r="F78" s="660"/>
      <c r="G78" s="649"/>
      <c r="H78" s="649"/>
      <c r="I78" s="649"/>
      <c r="J78" s="649"/>
      <c r="K78" s="659"/>
      <c r="L78" s="659"/>
      <c r="M78" s="649"/>
      <c r="N78" s="648"/>
      <c r="O78" s="654"/>
      <c r="P78" s="381"/>
      <c r="Q78" s="107"/>
      <c r="R78" s="107"/>
      <c r="S78" s="107"/>
      <c r="T78" s="107"/>
      <c r="U78" s="107"/>
      <c r="V78" s="650"/>
      <c r="W78" s="126"/>
      <c r="X78" s="121"/>
      <c r="Y78" s="651"/>
      <c r="Z78" s="107"/>
      <c r="AA78" s="657"/>
    </row>
    <row r="79" spans="1:27">
      <c r="A79" s="158"/>
      <c r="B79" s="102"/>
      <c r="C79" s="648"/>
      <c r="D79" s="555"/>
      <c r="E79" s="659"/>
      <c r="F79" s="660"/>
      <c r="G79" s="649"/>
      <c r="H79" s="649"/>
      <c r="I79" s="649"/>
      <c r="J79" s="649"/>
      <c r="K79" s="659"/>
      <c r="L79" s="659"/>
      <c r="M79" s="649"/>
      <c r="N79" s="648"/>
      <c r="O79" s="654"/>
      <c r="P79" s="381"/>
      <c r="Q79" s="107"/>
      <c r="R79" s="107"/>
      <c r="S79" s="107"/>
      <c r="T79" s="107"/>
      <c r="U79" s="107"/>
      <c r="V79" s="650"/>
      <c r="W79" s="126"/>
      <c r="X79" s="121"/>
      <c r="Y79" s="651"/>
      <c r="Z79" s="107"/>
      <c r="AA79" s="652"/>
    </row>
    <row r="80" spans="1:27">
      <c r="A80" s="158"/>
      <c r="B80" s="126"/>
      <c r="C80" s="648"/>
      <c r="D80" s="555"/>
      <c r="E80" s="659"/>
      <c r="F80" s="660"/>
      <c r="G80" s="649"/>
      <c r="H80" s="649"/>
      <c r="I80" s="649"/>
      <c r="J80" s="649"/>
      <c r="K80" s="659"/>
      <c r="L80" s="659"/>
      <c r="M80" s="649"/>
      <c r="N80" s="653"/>
      <c r="O80" s="662"/>
      <c r="P80" s="381"/>
      <c r="Q80" s="107"/>
      <c r="R80" s="107"/>
      <c r="S80" s="107"/>
      <c r="T80" s="107"/>
      <c r="U80" s="107"/>
      <c r="V80" s="650"/>
      <c r="W80" s="126"/>
      <c r="X80" s="121"/>
      <c r="Y80" s="651"/>
      <c r="Z80" s="107"/>
      <c r="AA80" s="663"/>
    </row>
    <row r="81" spans="1:27">
      <c r="A81" s="158"/>
      <c r="B81" s="126"/>
      <c r="C81" s="648"/>
      <c r="D81" s="555"/>
      <c r="E81" s="659"/>
      <c r="F81" s="660"/>
      <c r="G81" s="649"/>
      <c r="H81" s="649"/>
      <c r="I81" s="649"/>
      <c r="J81" s="649"/>
      <c r="K81" s="659"/>
      <c r="L81" s="659"/>
      <c r="M81" s="649"/>
      <c r="N81" s="653"/>
      <c r="O81" s="654"/>
      <c r="P81" s="381"/>
      <c r="Q81" s="107"/>
      <c r="R81" s="107"/>
      <c r="S81" s="107"/>
      <c r="T81" s="107"/>
      <c r="U81" s="107"/>
      <c r="V81" s="650"/>
      <c r="W81" s="126"/>
      <c r="X81" s="121"/>
      <c r="Y81" s="651"/>
      <c r="Z81" s="107"/>
      <c r="AA81" s="666"/>
    </row>
    <row r="82" spans="1:27">
      <c r="A82" s="158"/>
      <c r="B82" s="126"/>
      <c r="C82" s="648"/>
      <c r="D82" s="667"/>
      <c r="E82" s="154"/>
      <c r="F82" s="154"/>
      <c r="G82" s="154"/>
      <c r="H82" s="154"/>
      <c r="I82" s="154"/>
      <c r="J82" s="154"/>
      <c r="K82" s="154"/>
      <c r="L82" s="154"/>
      <c r="M82" s="154"/>
      <c r="N82" s="653"/>
      <c r="O82" s="654"/>
      <c r="P82" s="381"/>
      <c r="Q82" s="107"/>
      <c r="R82" s="107"/>
      <c r="S82" s="107"/>
      <c r="T82" s="107"/>
      <c r="U82" s="107"/>
      <c r="V82" s="650"/>
      <c r="W82" s="126"/>
      <c r="X82" s="121"/>
      <c r="Y82" s="651"/>
      <c r="Z82" s="107"/>
      <c r="AA82" s="652"/>
    </row>
    <row r="83" spans="1:27">
      <c r="A83" s="158"/>
      <c r="B83" s="126"/>
      <c r="C83" s="648"/>
      <c r="D83" s="667"/>
      <c r="E83" s="154"/>
      <c r="F83" s="154"/>
      <c r="G83" s="154"/>
      <c r="H83" s="154"/>
      <c r="I83" s="154"/>
      <c r="J83" s="154"/>
      <c r="K83" s="154"/>
      <c r="L83" s="154"/>
      <c r="M83" s="154"/>
      <c r="N83" s="653"/>
      <c r="O83" s="654"/>
      <c r="P83" s="381"/>
      <c r="Q83" s="107"/>
      <c r="R83" s="107"/>
      <c r="S83" s="107"/>
      <c r="T83" s="107"/>
      <c r="U83" s="107"/>
      <c r="V83" s="650"/>
      <c r="W83" s="126"/>
      <c r="X83" s="121"/>
      <c r="Y83" s="651"/>
      <c r="Z83" s="107"/>
      <c r="AA83" s="652"/>
    </row>
    <row r="84" spans="1:27">
      <c r="A84" s="158"/>
      <c r="B84" s="126"/>
      <c r="C84" s="648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653"/>
      <c r="O84" s="654"/>
      <c r="P84" s="381"/>
      <c r="Q84" s="107"/>
      <c r="R84" s="107"/>
      <c r="S84" s="107"/>
      <c r="T84" s="107"/>
      <c r="U84" s="107"/>
      <c r="V84" s="650"/>
      <c r="W84" s="126"/>
      <c r="X84" s="121"/>
      <c r="Y84" s="651"/>
      <c r="Z84" s="107"/>
      <c r="AA84" s="652"/>
    </row>
    <row r="85" spans="1:27">
      <c r="A85" s="158"/>
      <c r="B85" s="126"/>
      <c r="C85" s="648"/>
      <c r="D85" s="154"/>
      <c r="E85" s="154"/>
      <c r="F85" s="154"/>
      <c r="G85" s="154"/>
      <c r="H85" s="154"/>
      <c r="I85" s="154"/>
      <c r="J85" s="668"/>
      <c r="K85" s="154"/>
      <c r="L85" s="154"/>
      <c r="M85" s="154"/>
      <c r="N85" s="656"/>
      <c r="O85" s="654"/>
      <c r="P85" s="381"/>
      <c r="Q85" s="107"/>
      <c r="R85" s="107"/>
      <c r="S85" s="107"/>
      <c r="T85" s="107"/>
      <c r="U85" s="107"/>
      <c r="V85" s="669"/>
      <c r="W85" s="126"/>
      <c r="X85" s="670"/>
      <c r="Y85" s="651"/>
      <c r="Z85" s="107"/>
      <c r="AA85" s="652"/>
    </row>
    <row r="86" spans="1:27">
      <c r="A86" s="201"/>
      <c r="B86" s="107"/>
      <c r="C86" s="201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99"/>
      <c r="R86" s="107"/>
      <c r="S86" s="107"/>
      <c r="T86" s="107"/>
      <c r="U86" s="107"/>
      <c r="V86" s="107"/>
      <c r="W86" s="107"/>
      <c r="X86" s="107"/>
      <c r="Y86" s="107"/>
      <c r="Z86" s="107"/>
      <c r="AA86" s="107"/>
    </row>
    <row r="87" spans="1:27">
      <c r="A87" s="107"/>
      <c r="B87" s="126"/>
      <c r="C87" s="381"/>
      <c r="D87" s="205"/>
      <c r="E87" s="205"/>
      <c r="F87" s="205"/>
      <c r="G87" s="205"/>
      <c r="H87" s="205"/>
      <c r="I87" s="205"/>
      <c r="J87" s="205"/>
      <c r="K87" s="205"/>
      <c r="L87" s="126"/>
      <c r="M87" s="126"/>
      <c r="N87" s="99"/>
      <c r="O87" s="99"/>
      <c r="P87" s="126"/>
      <c r="Q87" s="381"/>
      <c r="R87" s="107"/>
      <c r="S87" s="381"/>
      <c r="T87" s="126"/>
      <c r="U87" s="107"/>
      <c r="V87" s="107"/>
      <c r="W87" s="107"/>
      <c r="X87" s="107"/>
      <c r="Y87" s="107"/>
      <c r="Z87" s="107"/>
      <c r="AA87" s="107"/>
    </row>
    <row r="88" spans="1:27">
      <c r="A88" s="107"/>
      <c r="B88" s="126"/>
      <c r="C88" s="99"/>
      <c r="D88" s="205"/>
      <c r="E88" s="205"/>
      <c r="F88" s="205"/>
      <c r="G88" s="205"/>
      <c r="H88" s="205"/>
      <c r="I88" s="205"/>
      <c r="J88" s="205"/>
      <c r="K88" s="205"/>
      <c r="L88" s="126"/>
      <c r="M88" s="126"/>
      <c r="N88" s="99"/>
      <c r="O88" s="99"/>
      <c r="P88" s="126"/>
      <c r="Q88" s="381"/>
      <c r="R88" s="107"/>
      <c r="S88" s="381"/>
      <c r="T88" s="126"/>
      <c r="U88" s="107"/>
      <c r="V88" s="107"/>
      <c r="W88" s="107"/>
      <c r="X88" s="107"/>
      <c r="Y88" s="107"/>
      <c r="Z88" s="107"/>
      <c r="AA88" s="107"/>
    </row>
    <row r="89" spans="1:27">
      <c r="A89" s="107"/>
      <c r="B89" s="381"/>
      <c r="C89" s="381"/>
      <c r="D89" s="205"/>
      <c r="E89" s="205"/>
      <c r="F89" s="205"/>
      <c r="G89" s="205"/>
      <c r="H89" s="107"/>
      <c r="I89" s="107"/>
      <c r="J89" s="205"/>
      <c r="K89" s="105"/>
      <c r="L89" s="126"/>
      <c r="M89" s="126"/>
      <c r="N89" s="99"/>
      <c r="O89" s="99"/>
      <c r="P89" s="381"/>
      <c r="Q89" s="381"/>
      <c r="R89" s="107"/>
      <c r="S89" s="381"/>
      <c r="T89" s="126"/>
      <c r="U89" s="107"/>
      <c r="V89" s="107"/>
      <c r="W89" s="107"/>
      <c r="X89" s="107"/>
      <c r="Y89" s="107"/>
      <c r="Z89" s="107"/>
      <c r="AA89" s="645"/>
    </row>
    <row r="90" spans="1:27">
      <c r="A90" s="107"/>
      <c r="B90" s="126"/>
      <c r="C90" s="126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99"/>
      <c r="O90" s="99"/>
      <c r="P90" s="381"/>
      <c r="Q90" s="381"/>
      <c r="R90" s="107"/>
      <c r="S90" s="381"/>
      <c r="T90" s="126"/>
      <c r="U90" s="107"/>
      <c r="V90" s="107"/>
      <c r="W90" s="107"/>
      <c r="X90" s="107"/>
      <c r="Y90" s="350"/>
      <c r="Z90" s="107"/>
      <c r="AA90" s="645"/>
    </row>
    <row r="91" spans="1:27">
      <c r="A91" s="107"/>
      <c r="B91" s="381"/>
      <c r="C91" s="107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99"/>
      <c r="O91" s="99"/>
      <c r="P91" s="126"/>
      <c r="Q91" s="381"/>
      <c r="R91" s="107"/>
      <c r="S91" s="381"/>
      <c r="T91" s="126"/>
      <c r="U91" s="107"/>
      <c r="V91" s="107"/>
      <c r="W91" s="107"/>
      <c r="X91" s="107"/>
      <c r="Y91" s="350"/>
      <c r="Z91" s="107"/>
      <c r="AA91" s="646"/>
    </row>
    <row r="92" spans="1:27">
      <c r="A92" s="107"/>
      <c r="B92" s="126"/>
      <c r="C92" s="205"/>
      <c r="D92" s="126"/>
      <c r="E92" s="126"/>
      <c r="F92" s="126"/>
      <c r="G92" s="126"/>
      <c r="H92" s="102"/>
      <c r="I92" s="126"/>
      <c r="J92" s="126"/>
      <c r="K92" s="126"/>
      <c r="L92" s="126"/>
      <c r="M92" s="102"/>
      <c r="N92" s="99"/>
      <c r="O92" s="99"/>
      <c r="P92" s="205"/>
      <c r="Q92" s="381"/>
      <c r="R92" s="126"/>
      <c r="S92" s="381"/>
      <c r="T92" s="126"/>
      <c r="U92" s="107"/>
      <c r="V92" s="284"/>
      <c r="W92" s="381"/>
      <c r="X92" s="158"/>
      <c r="Y92" s="647"/>
      <c r="Z92" s="107"/>
      <c r="AA92" s="646"/>
    </row>
    <row r="93" spans="1:27">
      <c r="A93" s="158"/>
      <c r="B93" s="126"/>
      <c r="C93" s="648"/>
      <c r="D93" s="664"/>
      <c r="E93" s="649"/>
      <c r="F93" s="649"/>
      <c r="G93" s="649"/>
      <c r="H93" s="649"/>
      <c r="I93" s="649"/>
      <c r="J93" s="649"/>
      <c r="K93" s="649"/>
      <c r="L93" s="649"/>
      <c r="M93" s="649"/>
      <c r="N93" s="648"/>
      <c r="O93" s="381"/>
      <c r="P93" s="381"/>
      <c r="Q93" s="107"/>
      <c r="R93" s="556"/>
      <c r="S93" s="107"/>
      <c r="T93" s="107"/>
      <c r="U93" s="107"/>
      <c r="V93" s="650"/>
      <c r="W93" s="126"/>
      <c r="X93" s="121"/>
      <c r="Y93" s="651"/>
      <c r="Z93" s="107"/>
      <c r="AA93" s="652"/>
    </row>
    <row r="94" spans="1:27">
      <c r="A94" s="158"/>
      <c r="B94" s="126"/>
      <c r="C94" s="648"/>
      <c r="D94" s="664"/>
      <c r="E94" s="649"/>
      <c r="F94" s="649"/>
      <c r="G94" s="649"/>
      <c r="H94" s="649"/>
      <c r="I94" s="649"/>
      <c r="J94" s="649"/>
      <c r="K94" s="649"/>
      <c r="L94" s="649"/>
      <c r="M94" s="649"/>
      <c r="N94" s="653"/>
      <c r="O94" s="654"/>
      <c r="P94" s="381"/>
      <c r="Q94" s="107"/>
      <c r="R94" s="107"/>
      <c r="S94" s="107"/>
      <c r="T94" s="107"/>
      <c r="U94" s="107"/>
      <c r="V94" s="650"/>
      <c r="W94" s="126"/>
      <c r="X94" s="121"/>
      <c r="Y94" s="651"/>
      <c r="Z94" s="107"/>
      <c r="AA94" s="652"/>
    </row>
    <row r="95" spans="1:27">
      <c r="A95" s="158"/>
      <c r="B95" s="126"/>
      <c r="C95" s="648"/>
      <c r="D95" s="664"/>
      <c r="E95" s="649"/>
      <c r="F95" s="649"/>
      <c r="G95" s="664"/>
      <c r="H95" s="649"/>
      <c r="I95" s="649"/>
      <c r="J95" s="664"/>
      <c r="K95" s="649"/>
      <c r="L95" s="649"/>
      <c r="M95" s="649"/>
      <c r="N95" s="648"/>
      <c r="O95" s="654"/>
      <c r="P95" s="381"/>
      <c r="Q95" s="107"/>
      <c r="R95" s="107"/>
      <c r="S95" s="107"/>
      <c r="T95" s="107"/>
      <c r="U95" s="107"/>
      <c r="V95" s="650"/>
      <c r="W95" s="126"/>
      <c r="X95" s="121"/>
      <c r="Y95" s="651"/>
      <c r="Z95" s="107"/>
      <c r="AA95" s="655"/>
    </row>
    <row r="96" spans="1:27">
      <c r="A96" s="158"/>
      <c r="B96" s="126"/>
      <c r="C96" s="648"/>
      <c r="D96" s="664"/>
      <c r="E96" s="649"/>
      <c r="F96" s="649"/>
      <c r="G96" s="649"/>
      <c r="H96" s="649"/>
      <c r="I96" s="649"/>
      <c r="J96" s="649"/>
      <c r="K96" s="649"/>
      <c r="L96" s="649"/>
      <c r="M96" s="664"/>
      <c r="N96" s="656"/>
      <c r="O96" s="654"/>
      <c r="P96" s="381"/>
      <c r="Q96" s="107"/>
      <c r="R96" s="107"/>
      <c r="S96" s="107"/>
      <c r="T96" s="107"/>
      <c r="U96" s="107"/>
      <c r="V96" s="650"/>
      <c r="W96" s="126"/>
      <c r="X96" s="121"/>
      <c r="Y96" s="651"/>
      <c r="Z96" s="107"/>
      <c r="AA96" s="652"/>
    </row>
    <row r="97" spans="1:27">
      <c r="A97" s="158"/>
      <c r="B97" s="126"/>
      <c r="C97" s="648"/>
      <c r="D97" s="664"/>
      <c r="E97" s="649"/>
      <c r="F97" s="649"/>
      <c r="G97" s="649"/>
      <c r="H97" s="649"/>
      <c r="I97" s="649"/>
      <c r="J97" s="649"/>
      <c r="K97" s="649"/>
      <c r="L97" s="649"/>
      <c r="M97" s="649"/>
      <c r="N97" s="648"/>
      <c r="O97" s="654"/>
      <c r="P97" s="381"/>
      <c r="Q97" s="107"/>
      <c r="R97" s="107"/>
      <c r="S97" s="107"/>
      <c r="T97" s="107"/>
      <c r="U97" s="107"/>
      <c r="V97" s="650"/>
      <c r="W97" s="126"/>
      <c r="X97" s="121"/>
      <c r="Y97" s="651"/>
      <c r="Z97" s="107"/>
      <c r="AA97" s="657"/>
    </row>
    <row r="98" spans="1:27">
      <c r="A98" s="158"/>
      <c r="B98" s="126"/>
      <c r="C98" s="648"/>
      <c r="D98" s="664"/>
      <c r="E98" s="649"/>
      <c r="F98" s="649"/>
      <c r="G98" s="649"/>
      <c r="H98" s="649"/>
      <c r="I98" s="649"/>
      <c r="J98" s="649"/>
      <c r="K98" s="649"/>
      <c r="L98" s="649"/>
      <c r="M98" s="649"/>
      <c r="N98" s="648"/>
      <c r="O98" s="654"/>
      <c r="P98" s="381"/>
      <c r="Q98" s="107"/>
      <c r="R98" s="107"/>
      <c r="S98" s="107"/>
      <c r="T98" s="107"/>
      <c r="U98" s="107"/>
      <c r="V98" s="650"/>
      <c r="W98" s="126"/>
      <c r="X98" s="121"/>
      <c r="Y98" s="651"/>
      <c r="Z98" s="107"/>
      <c r="AA98" s="655"/>
    </row>
    <row r="99" spans="1:27">
      <c r="A99" s="158"/>
      <c r="B99" s="126"/>
      <c r="C99" s="648"/>
      <c r="D99" s="664"/>
      <c r="E99" s="649"/>
      <c r="F99" s="99"/>
      <c r="G99" s="659"/>
      <c r="H99" s="664"/>
      <c r="I99" s="649"/>
      <c r="J99" s="649"/>
      <c r="K99" s="649"/>
      <c r="L99" s="649"/>
      <c r="M99" s="649"/>
      <c r="N99" s="658"/>
      <c r="O99" s="654"/>
      <c r="P99" s="381"/>
      <c r="Q99" s="107"/>
      <c r="R99" s="107"/>
      <c r="S99" s="107"/>
      <c r="T99" s="107"/>
      <c r="U99" s="107"/>
      <c r="V99" s="650"/>
      <c r="W99" s="126"/>
      <c r="X99" s="121"/>
      <c r="Y99" s="651"/>
      <c r="Z99" s="107"/>
      <c r="AA99" s="657"/>
    </row>
    <row r="100" spans="1:27">
      <c r="A100" s="158"/>
      <c r="B100" s="126"/>
      <c r="C100" s="648"/>
      <c r="D100" s="664"/>
      <c r="E100" s="649"/>
      <c r="F100" s="649"/>
      <c r="G100" s="649"/>
      <c r="H100" s="649"/>
      <c r="I100" s="649"/>
      <c r="J100" s="649"/>
      <c r="K100" s="649"/>
      <c r="L100" s="649"/>
      <c r="M100" s="649"/>
      <c r="N100" s="648"/>
      <c r="O100" s="654"/>
      <c r="P100" s="381"/>
      <c r="Q100" s="107"/>
      <c r="R100" s="107"/>
      <c r="S100" s="107"/>
      <c r="T100" s="107"/>
      <c r="U100" s="107"/>
      <c r="V100" s="650"/>
      <c r="W100" s="126"/>
      <c r="X100" s="121"/>
      <c r="Y100" s="651"/>
      <c r="Z100" s="107"/>
      <c r="AA100" s="652"/>
    </row>
    <row r="101" spans="1:27">
      <c r="A101" s="158"/>
      <c r="B101" s="126"/>
      <c r="C101" s="648"/>
      <c r="D101" s="664"/>
      <c r="E101" s="649"/>
      <c r="F101" s="649"/>
      <c r="G101" s="649"/>
      <c r="H101" s="649"/>
      <c r="I101" s="649"/>
      <c r="J101" s="649"/>
      <c r="K101" s="649"/>
      <c r="L101" s="649"/>
      <c r="M101" s="649"/>
      <c r="N101" s="648"/>
      <c r="O101" s="654"/>
      <c r="P101" s="381"/>
      <c r="Q101" s="107"/>
      <c r="R101" s="107"/>
      <c r="S101" s="107"/>
      <c r="T101" s="107"/>
      <c r="U101" s="107"/>
      <c r="V101" s="650"/>
      <c r="W101" s="126"/>
      <c r="X101" s="121"/>
      <c r="Y101" s="651"/>
      <c r="Z101" s="107"/>
      <c r="AA101" s="652"/>
    </row>
    <row r="102" spans="1:27" ht="12.75" customHeight="1">
      <c r="A102" s="158"/>
      <c r="B102" s="126"/>
      <c r="C102" s="648"/>
      <c r="D102" s="664"/>
      <c r="E102" s="649"/>
      <c r="F102" s="649"/>
      <c r="G102" s="649"/>
      <c r="H102" s="649"/>
      <c r="I102" s="649"/>
      <c r="J102" s="649"/>
      <c r="K102" s="649"/>
      <c r="L102" s="649"/>
      <c r="M102" s="649"/>
      <c r="N102" s="648"/>
      <c r="O102" s="654"/>
      <c r="P102" s="381"/>
      <c r="Q102" s="107"/>
      <c r="R102" s="107"/>
      <c r="S102" s="107"/>
      <c r="T102" s="107"/>
      <c r="U102" s="107"/>
      <c r="V102" s="650"/>
      <c r="W102" s="126"/>
      <c r="X102" s="121"/>
      <c r="Y102" s="651"/>
      <c r="Z102" s="107"/>
      <c r="AA102" s="652"/>
    </row>
    <row r="103" spans="1:27" ht="13.5" customHeight="1">
      <c r="A103" s="158"/>
      <c r="B103" s="126"/>
      <c r="C103" s="648"/>
      <c r="D103" s="664"/>
      <c r="E103" s="649"/>
      <c r="F103" s="649"/>
      <c r="G103" s="649"/>
      <c r="H103" s="649"/>
      <c r="I103" s="649"/>
      <c r="J103" s="649"/>
      <c r="K103" s="649"/>
      <c r="L103" s="649"/>
      <c r="M103" s="649"/>
      <c r="N103" s="648"/>
      <c r="O103" s="654"/>
      <c r="P103" s="381"/>
      <c r="Q103" s="107"/>
      <c r="R103" s="107"/>
      <c r="S103" s="107"/>
      <c r="T103" s="107"/>
      <c r="U103" s="107"/>
      <c r="V103" s="650"/>
      <c r="W103" s="126"/>
      <c r="X103" s="121"/>
      <c r="Y103" s="651"/>
      <c r="Z103" s="107"/>
      <c r="AA103" s="652"/>
    </row>
    <row r="104" spans="1:27" ht="12.75" customHeight="1">
      <c r="A104" s="158"/>
      <c r="B104" s="126"/>
      <c r="C104" s="648"/>
      <c r="D104" s="664"/>
      <c r="E104" s="649"/>
      <c r="F104" s="649"/>
      <c r="G104" s="649"/>
      <c r="H104" s="649"/>
      <c r="I104" s="649"/>
      <c r="J104" s="649"/>
      <c r="K104" s="649"/>
      <c r="L104" s="649"/>
      <c r="M104" s="649"/>
      <c r="N104" s="648"/>
      <c r="O104" s="654"/>
      <c r="P104" s="381"/>
      <c r="Q104" s="107"/>
      <c r="R104" s="107"/>
      <c r="S104" s="107"/>
      <c r="T104" s="107"/>
      <c r="U104" s="107"/>
      <c r="V104" s="650"/>
      <c r="W104" s="126"/>
      <c r="X104" s="121"/>
      <c r="Y104" s="651"/>
      <c r="Z104" s="107"/>
      <c r="AA104" s="652"/>
    </row>
    <row r="105" spans="1:27">
      <c r="A105" s="158"/>
      <c r="B105" s="126"/>
      <c r="C105" s="648"/>
      <c r="D105" s="664"/>
      <c r="E105" s="649"/>
      <c r="F105" s="649"/>
      <c r="G105" s="649"/>
      <c r="H105" s="649"/>
      <c r="I105" s="649"/>
      <c r="J105" s="649"/>
      <c r="K105" s="649"/>
      <c r="L105" s="649"/>
      <c r="M105" s="649"/>
      <c r="N105" s="648"/>
      <c r="O105" s="654"/>
      <c r="P105" s="381"/>
      <c r="Q105" s="107"/>
      <c r="R105" s="107"/>
      <c r="S105" s="107"/>
      <c r="T105" s="107"/>
      <c r="U105" s="107"/>
      <c r="V105" s="650"/>
      <c r="W105" s="126"/>
      <c r="X105" s="121"/>
      <c r="Y105" s="651"/>
      <c r="Z105" s="107"/>
      <c r="AA105" s="652"/>
    </row>
    <row r="106" spans="1:27">
      <c r="A106" s="158"/>
      <c r="B106" s="126"/>
      <c r="C106" s="648"/>
      <c r="D106" s="664"/>
      <c r="E106" s="649"/>
      <c r="F106" s="649"/>
      <c r="G106" s="649"/>
      <c r="H106" s="649"/>
      <c r="I106" s="649"/>
      <c r="J106" s="649"/>
      <c r="K106" s="649"/>
      <c r="L106" s="649"/>
      <c r="M106" s="649"/>
      <c r="N106" s="648"/>
      <c r="O106" s="654"/>
      <c r="P106" s="381"/>
      <c r="Q106" s="107"/>
      <c r="R106" s="107"/>
      <c r="S106" s="107"/>
      <c r="T106" s="107"/>
      <c r="U106" s="107"/>
      <c r="V106" s="650"/>
      <c r="W106" s="126"/>
      <c r="X106" s="121"/>
      <c r="Y106" s="651"/>
      <c r="Z106" s="107"/>
      <c r="AA106" s="652"/>
    </row>
    <row r="107" spans="1:27">
      <c r="A107" s="158"/>
      <c r="B107" s="126"/>
      <c r="C107" s="648"/>
      <c r="D107" s="664"/>
      <c r="E107" s="649"/>
      <c r="F107" s="649"/>
      <c r="G107" s="649"/>
      <c r="H107" s="649"/>
      <c r="I107" s="649"/>
      <c r="J107" s="649"/>
      <c r="K107" s="649"/>
      <c r="L107" s="649"/>
      <c r="M107" s="649"/>
      <c r="N107" s="648"/>
      <c r="O107" s="654"/>
      <c r="P107" s="381"/>
      <c r="Q107" s="107"/>
      <c r="R107" s="107"/>
      <c r="S107" s="107"/>
      <c r="T107" s="107"/>
      <c r="U107" s="107"/>
      <c r="V107" s="650"/>
      <c r="W107" s="126"/>
      <c r="X107" s="121"/>
      <c r="Y107" s="651"/>
      <c r="Z107" s="107"/>
      <c r="AA107" s="655"/>
    </row>
    <row r="108" spans="1:27" ht="12.75" customHeight="1">
      <c r="A108" s="158"/>
      <c r="B108" s="126"/>
      <c r="C108" s="648"/>
      <c r="D108" s="667"/>
      <c r="E108" s="659"/>
      <c r="F108" s="660"/>
      <c r="G108" s="649"/>
      <c r="H108" s="649"/>
      <c r="I108" s="649"/>
      <c r="J108" s="649"/>
      <c r="K108" s="659"/>
      <c r="L108" s="659"/>
      <c r="M108" s="649"/>
      <c r="N108" s="653"/>
      <c r="O108" s="654"/>
      <c r="P108" s="381"/>
      <c r="Q108" s="107"/>
      <c r="R108" s="107"/>
      <c r="S108" s="107"/>
      <c r="T108" s="107"/>
      <c r="U108" s="107"/>
      <c r="V108" s="650"/>
      <c r="W108" s="126"/>
      <c r="X108" s="121"/>
      <c r="Y108" s="651"/>
      <c r="Z108" s="107"/>
      <c r="AA108" s="661"/>
    </row>
    <row r="109" spans="1:27" ht="12.75" customHeight="1">
      <c r="A109" s="158"/>
      <c r="B109" s="126"/>
      <c r="C109" s="648"/>
      <c r="D109" s="667"/>
      <c r="E109" s="659"/>
      <c r="F109" s="660"/>
      <c r="G109" s="649"/>
      <c r="H109" s="649"/>
      <c r="I109" s="649"/>
      <c r="J109" s="649"/>
      <c r="K109" s="659"/>
      <c r="L109" s="659"/>
      <c r="M109" s="649"/>
      <c r="N109" s="648"/>
      <c r="O109" s="654"/>
      <c r="P109" s="381"/>
      <c r="Q109" s="107"/>
      <c r="R109" s="107"/>
      <c r="S109" s="107"/>
      <c r="T109" s="107"/>
      <c r="U109" s="107"/>
      <c r="V109" s="650"/>
      <c r="W109" s="126"/>
      <c r="X109" s="121"/>
      <c r="Y109" s="651"/>
      <c r="Z109" s="107"/>
      <c r="AA109" s="652"/>
    </row>
    <row r="110" spans="1:27" ht="11.25" customHeight="1">
      <c r="A110" s="158"/>
      <c r="B110" s="126"/>
      <c r="C110" s="648"/>
      <c r="D110" s="667"/>
      <c r="E110" s="659"/>
      <c r="F110" s="660"/>
      <c r="G110" s="649"/>
      <c r="H110" s="649"/>
      <c r="I110" s="649"/>
      <c r="J110" s="649"/>
      <c r="K110" s="659"/>
      <c r="L110" s="659"/>
      <c r="M110" s="649"/>
      <c r="N110" s="648"/>
      <c r="O110" s="654"/>
      <c r="P110" s="381"/>
      <c r="Q110" s="107"/>
      <c r="R110" s="107"/>
      <c r="S110" s="107"/>
      <c r="T110" s="107"/>
      <c r="U110" s="107"/>
      <c r="V110" s="650"/>
      <c r="W110" s="126"/>
      <c r="X110" s="121"/>
      <c r="Y110" s="651"/>
      <c r="Z110" s="107"/>
      <c r="AA110" s="652"/>
    </row>
    <row r="111" spans="1:27" ht="12.75" customHeight="1">
      <c r="A111" s="158"/>
      <c r="B111" s="126"/>
      <c r="C111" s="648"/>
      <c r="D111" s="667"/>
      <c r="E111" s="659"/>
      <c r="F111" s="660"/>
      <c r="G111" s="649"/>
      <c r="H111" s="671"/>
      <c r="I111" s="649"/>
      <c r="J111" s="671"/>
      <c r="K111" s="664"/>
      <c r="L111" s="664"/>
      <c r="M111" s="649"/>
      <c r="N111" s="648"/>
      <c r="O111" s="654"/>
      <c r="P111" s="381"/>
      <c r="Q111" s="107"/>
      <c r="R111" s="107"/>
      <c r="S111" s="107"/>
      <c r="T111" s="107"/>
      <c r="U111" s="107"/>
      <c r="V111" s="650"/>
      <c r="W111" s="126"/>
      <c r="X111" s="121"/>
      <c r="Y111" s="651"/>
      <c r="Z111" s="107"/>
      <c r="AA111" s="657"/>
    </row>
    <row r="112" spans="1:27" ht="13.5" customHeight="1">
      <c r="A112" s="158"/>
      <c r="B112" s="126"/>
      <c r="C112" s="648"/>
      <c r="D112" s="667"/>
      <c r="E112" s="664"/>
      <c r="F112" s="660"/>
      <c r="G112" s="649"/>
      <c r="H112" s="649"/>
      <c r="I112" s="649"/>
      <c r="J112" s="649"/>
      <c r="K112" s="664"/>
      <c r="L112" s="664"/>
      <c r="M112" s="649"/>
      <c r="N112" s="648"/>
      <c r="O112" s="654"/>
      <c r="P112" s="381"/>
      <c r="Q112" s="107"/>
      <c r="R112" s="107"/>
      <c r="S112" s="107"/>
      <c r="T112" s="107"/>
      <c r="U112" s="107"/>
      <c r="V112" s="650"/>
      <c r="W112" s="126"/>
      <c r="X112" s="121"/>
      <c r="Y112" s="651"/>
      <c r="Z112" s="107"/>
      <c r="AA112" s="652"/>
    </row>
    <row r="113" spans="1:27" ht="14.25" customHeight="1">
      <c r="A113" s="158"/>
      <c r="B113" s="126"/>
      <c r="C113" s="648"/>
      <c r="D113" s="667"/>
      <c r="E113" s="659"/>
      <c r="F113" s="660"/>
      <c r="G113" s="649"/>
      <c r="H113" s="649"/>
      <c r="I113" s="649"/>
      <c r="J113" s="649"/>
      <c r="K113" s="664"/>
      <c r="L113" s="659"/>
      <c r="M113" s="649"/>
      <c r="N113" s="648"/>
      <c r="O113" s="654"/>
      <c r="P113" s="381"/>
      <c r="Q113" s="107"/>
      <c r="R113" s="107"/>
      <c r="S113" s="107"/>
      <c r="T113" s="107"/>
      <c r="U113" s="107"/>
      <c r="V113" s="650"/>
      <c r="W113" s="126"/>
      <c r="X113" s="121"/>
      <c r="Y113" s="651"/>
      <c r="Z113" s="107"/>
      <c r="AA113" s="652"/>
    </row>
    <row r="114" spans="1:27">
      <c r="A114" s="158"/>
      <c r="B114" s="126"/>
      <c r="C114" s="648"/>
      <c r="D114" s="667"/>
      <c r="E114" s="664"/>
      <c r="F114" s="660"/>
      <c r="G114" s="649"/>
      <c r="H114" s="649"/>
      <c r="I114" s="649"/>
      <c r="J114" s="649"/>
      <c r="K114" s="660"/>
      <c r="L114" s="660"/>
      <c r="M114" s="99"/>
      <c r="N114" s="648"/>
      <c r="O114" s="654"/>
      <c r="P114" s="381"/>
      <c r="Q114" s="107"/>
      <c r="R114" s="107"/>
      <c r="S114" s="107"/>
      <c r="T114" s="107"/>
      <c r="U114" s="107"/>
      <c r="V114" s="650"/>
      <c r="W114" s="126"/>
      <c r="X114" s="121"/>
      <c r="Y114" s="651"/>
      <c r="Z114" s="107"/>
      <c r="AA114" s="652"/>
    </row>
    <row r="115" spans="1:27" ht="14.25" customHeight="1">
      <c r="A115" s="158"/>
      <c r="B115" s="126"/>
      <c r="C115" s="648"/>
      <c r="D115" s="667"/>
      <c r="E115" s="664"/>
      <c r="F115" s="664"/>
      <c r="G115" s="649"/>
      <c r="H115" s="649"/>
      <c r="I115" s="649"/>
      <c r="J115" s="659"/>
      <c r="K115" s="671"/>
      <c r="L115" s="664"/>
      <c r="M115" s="660"/>
      <c r="N115" s="648"/>
      <c r="O115" s="654"/>
      <c r="P115" s="381"/>
      <c r="Q115" s="107"/>
      <c r="R115" s="107"/>
      <c r="S115" s="107"/>
      <c r="T115" s="107"/>
      <c r="U115" s="107"/>
      <c r="V115" s="650"/>
      <c r="W115" s="126"/>
      <c r="X115" s="121"/>
      <c r="Y115" s="651"/>
      <c r="Z115" s="107"/>
      <c r="AA115" s="652"/>
    </row>
    <row r="116" spans="1:27">
      <c r="A116" s="158"/>
      <c r="B116" s="126"/>
      <c r="C116" s="648"/>
      <c r="D116" s="667"/>
      <c r="E116" s="659"/>
      <c r="F116" s="660"/>
      <c r="G116" s="649"/>
      <c r="H116" s="649"/>
      <c r="I116" s="649"/>
      <c r="J116" s="649"/>
      <c r="K116" s="659"/>
      <c r="L116" s="659"/>
      <c r="M116" s="649"/>
      <c r="N116" s="648"/>
      <c r="O116" s="654"/>
      <c r="P116" s="381"/>
      <c r="Q116" s="107"/>
      <c r="R116" s="107"/>
      <c r="S116" s="107"/>
      <c r="T116" s="107"/>
      <c r="U116" s="107"/>
      <c r="V116" s="650"/>
      <c r="W116" s="126"/>
      <c r="X116" s="121"/>
      <c r="Y116" s="651"/>
      <c r="Z116" s="107"/>
      <c r="AA116" s="652"/>
    </row>
    <row r="117" spans="1:27" ht="11.25" customHeight="1">
      <c r="A117" s="158"/>
      <c r="B117" s="126"/>
      <c r="C117" s="648"/>
      <c r="D117" s="667"/>
      <c r="E117" s="664"/>
      <c r="F117" s="660"/>
      <c r="G117" s="649"/>
      <c r="H117" s="649"/>
      <c r="I117" s="649"/>
      <c r="J117" s="649"/>
      <c r="K117" s="660"/>
      <c r="L117" s="660"/>
      <c r="M117" s="649"/>
      <c r="N117" s="648"/>
      <c r="O117" s="662"/>
      <c r="P117" s="381"/>
      <c r="Q117" s="107"/>
      <c r="R117" s="107"/>
      <c r="S117" s="107"/>
      <c r="T117" s="107"/>
      <c r="U117" s="107"/>
      <c r="V117" s="650"/>
      <c r="W117" s="126"/>
      <c r="X117" s="121"/>
      <c r="Y117" s="651"/>
      <c r="Z117" s="107"/>
      <c r="AA117" s="663"/>
    </row>
    <row r="118" spans="1:27">
      <c r="A118" s="158"/>
      <c r="B118" s="126"/>
      <c r="C118" s="648"/>
      <c r="D118" s="667"/>
      <c r="E118" s="659"/>
      <c r="F118" s="660"/>
      <c r="G118" s="649"/>
      <c r="H118" s="649"/>
      <c r="I118" s="649"/>
      <c r="J118" s="649"/>
      <c r="K118" s="660"/>
      <c r="L118" s="660"/>
      <c r="M118" s="649"/>
      <c r="N118" s="648"/>
      <c r="O118" s="654"/>
      <c r="P118" s="381"/>
      <c r="Q118" s="107"/>
      <c r="R118" s="107"/>
      <c r="S118" s="107"/>
      <c r="T118" s="107"/>
      <c r="U118" s="107"/>
      <c r="V118" s="650"/>
      <c r="W118" s="126"/>
      <c r="X118" s="121"/>
      <c r="Y118" s="651"/>
      <c r="Z118" s="107"/>
      <c r="AA118" s="652"/>
    </row>
    <row r="119" spans="1:27">
      <c r="A119" s="158"/>
      <c r="B119" s="126"/>
      <c r="C119" s="648"/>
      <c r="D119" s="667"/>
      <c r="E119" s="660"/>
      <c r="F119" s="664"/>
      <c r="G119" s="649"/>
      <c r="H119" s="649"/>
      <c r="I119" s="649"/>
      <c r="J119" s="649"/>
      <c r="K119" s="671"/>
      <c r="L119" s="664"/>
      <c r="M119" s="649"/>
      <c r="N119" s="648"/>
      <c r="O119" s="662"/>
      <c r="P119" s="381"/>
      <c r="Q119" s="107"/>
      <c r="R119" s="107"/>
      <c r="S119" s="107"/>
      <c r="T119" s="107"/>
      <c r="U119" s="107"/>
      <c r="V119" s="650"/>
      <c r="W119" s="126"/>
      <c r="X119" s="121"/>
      <c r="Y119" s="651"/>
      <c r="Z119" s="107"/>
      <c r="AA119" s="663"/>
    </row>
    <row r="120" spans="1:27" hidden="1">
      <c r="A120" s="158"/>
      <c r="B120" s="126"/>
      <c r="C120" s="648"/>
      <c r="D120" s="667"/>
      <c r="E120" s="664"/>
      <c r="F120" s="660"/>
      <c r="G120" s="649"/>
      <c r="H120" s="649"/>
      <c r="I120" s="649"/>
      <c r="J120" s="649"/>
      <c r="K120" s="659"/>
      <c r="L120" s="659"/>
      <c r="M120" s="649"/>
      <c r="N120" s="648"/>
      <c r="O120" s="654"/>
      <c r="P120" s="381"/>
      <c r="Q120" s="107"/>
      <c r="R120" s="107"/>
      <c r="S120" s="107"/>
      <c r="T120" s="107"/>
      <c r="U120" s="107"/>
      <c r="V120" s="650"/>
      <c r="W120" s="126"/>
      <c r="X120" s="121"/>
      <c r="Y120" s="651"/>
      <c r="Z120" s="107"/>
      <c r="AA120" s="657"/>
    </row>
    <row r="121" spans="1:27">
      <c r="A121" s="158"/>
      <c r="B121" s="102"/>
      <c r="C121" s="648"/>
      <c r="D121" s="667"/>
      <c r="E121" s="660"/>
      <c r="F121" s="660"/>
      <c r="G121" s="649"/>
      <c r="H121" s="649"/>
      <c r="I121" s="649"/>
      <c r="J121" s="649"/>
      <c r="K121" s="664"/>
      <c r="L121" s="664"/>
      <c r="M121" s="649"/>
      <c r="N121" s="648"/>
      <c r="O121" s="654"/>
      <c r="P121" s="381"/>
      <c r="Q121" s="107"/>
      <c r="R121" s="107"/>
      <c r="S121" s="107"/>
      <c r="T121" s="107"/>
      <c r="U121" s="107"/>
      <c r="V121" s="650"/>
      <c r="W121" s="126"/>
      <c r="X121" s="121"/>
      <c r="Y121" s="651"/>
      <c r="Z121" s="107"/>
      <c r="AA121" s="652"/>
    </row>
    <row r="122" spans="1:27">
      <c r="A122" s="158"/>
      <c r="B122" s="126"/>
      <c r="C122" s="648"/>
      <c r="D122" s="667"/>
      <c r="E122" s="659"/>
      <c r="F122" s="660"/>
      <c r="G122" s="671"/>
      <c r="H122" s="649"/>
      <c r="I122" s="649"/>
      <c r="J122" s="649"/>
      <c r="K122" s="659"/>
      <c r="L122" s="660"/>
      <c r="M122" s="649"/>
      <c r="N122" s="653"/>
      <c r="O122" s="662"/>
      <c r="P122" s="381"/>
      <c r="Q122" s="107"/>
      <c r="R122" s="107"/>
      <c r="S122" s="107"/>
      <c r="T122" s="107"/>
      <c r="U122" s="107"/>
      <c r="V122" s="650"/>
      <c r="W122" s="126"/>
      <c r="X122" s="121"/>
      <c r="Y122" s="651"/>
      <c r="Z122" s="107"/>
      <c r="AA122" s="663"/>
    </row>
    <row r="123" spans="1:27">
      <c r="A123" s="158"/>
      <c r="B123" s="126"/>
      <c r="C123" s="648"/>
      <c r="D123" s="667"/>
      <c r="E123" s="671"/>
      <c r="F123" s="671"/>
      <c r="G123" s="649"/>
      <c r="H123" s="649"/>
      <c r="I123" s="649"/>
      <c r="J123" s="649"/>
      <c r="K123" s="672"/>
      <c r="L123" s="671"/>
      <c r="M123" s="649"/>
      <c r="N123" s="653"/>
      <c r="O123" s="654"/>
      <c r="P123" s="381"/>
      <c r="Q123" s="107"/>
      <c r="R123" s="107"/>
      <c r="S123" s="107"/>
      <c r="T123" s="107"/>
      <c r="U123" s="107"/>
      <c r="V123" s="650"/>
      <c r="W123" s="126"/>
      <c r="X123" s="121"/>
      <c r="Y123" s="651"/>
      <c r="Z123" s="107"/>
      <c r="AA123" s="666"/>
    </row>
    <row r="124" spans="1:27">
      <c r="A124" s="158"/>
      <c r="B124" s="126"/>
      <c r="C124" s="648"/>
      <c r="D124" s="667"/>
      <c r="E124" s="154"/>
      <c r="F124" s="154"/>
      <c r="G124" s="154"/>
      <c r="H124" s="154"/>
      <c r="I124" s="154"/>
      <c r="J124" s="154"/>
      <c r="K124" s="154"/>
      <c r="L124" s="154"/>
      <c r="M124" s="154"/>
      <c r="N124" s="653"/>
      <c r="O124" s="654"/>
      <c r="P124" s="381"/>
      <c r="Q124" s="107"/>
      <c r="R124" s="107"/>
      <c r="S124" s="107"/>
      <c r="T124" s="107"/>
      <c r="U124" s="107"/>
      <c r="V124" s="650"/>
      <c r="W124" s="126"/>
      <c r="X124" s="121"/>
      <c r="Y124" s="651"/>
      <c r="Z124" s="107"/>
      <c r="AA124" s="652"/>
    </row>
    <row r="125" spans="1:27" ht="11.25" customHeight="1">
      <c r="A125" s="158"/>
      <c r="B125" s="126"/>
      <c r="C125" s="648"/>
      <c r="D125" s="667"/>
      <c r="E125" s="154"/>
      <c r="F125" s="154"/>
      <c r="G125" s="154"/>
      <c r="H125" s="154"/>
      <c r="I125" s="154"/>
      <c r="J125" s="154"/>
      <c r="K125" s="154"/>
      <c r="L125" s="154"/>
      <c r="M125" s="154"/>
      <c r="N125" s="653"/>
      <c r="O125" s="654"/>
      <c r="P125" s="381"/>
      <c r="Q125" s="107"/>
      <c r="R125" s="107"/>
      <c r="S125" s="107"/>
      <c r="T125" s="107"/>
      <c r="U125" s="107"/>
      <c r="V125" s="650"/>
      <c r="W125" s="126"/>
      <c r="X125" s="121"/>
      <c r="Y125" s="651"/>
      <c r="Z125" s="107"/>
      <c r="AA125" s="652"/>
    </row>
    <row r="126" spans="1:27" ht="12.75" customHeight="1">
      <c r="A126" s="158"/>
      <c r="B126" s="126"/>
      <c r="C126" s="648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653"/>
      <c r="O126" s="654"/>
      <c r="P126" s="381"/>
      <c r="Q126" s="107"/>
      <c r="R126" s="107"/>
      <c r="S126" s="107"/>
      <c r="T126" s="107"/>
      <c r="U126" s="107"/>
      <c r="V126" s="650"/>
      <c r="W126" s="126"/>
      <c r="X126" s="121"/>
      <c r="Y126" s="651"/>
      <c r="Z126" s="107"/>
      <c r="AA126" s="652"/>
    </row>
    <row r="127" spans="1:27" ht="11.25" customHeight="1">
      <c r="A127" s="158"/>
      <c r="B127" s="126"/>
      <c r="C127" s="648"/>
      <c r="D127" s="154"/>
      <c r="E127" s="154"/>
      <c r="F127" s="154"/>
      <c r="G127" s="154"/>
      <c r="H127" s="154"/>
      <c r="I127" s="154"/>
      <c r="J127" s="668"/>
      <c r="K127" s="154"/>
      <c r="L127" s="154"/>
      <c r="M127" s="154"/>
      <c r="N127" s="656"/>
      <c r="O127" s="654"/>
      <c r="P127" s="381"/>
      <c r="Q127" s="107"/>
      <c r="R127" s="107"/>
      <c r="S127" s="107"/>
      <c r="T127" s="107"/>
      <c r="U127" s="107"/>
      <c r="V127" s="669"/>
      <c r="W127" s="126"/>
      <c r="X127" s="670"/>
      <c r="Y127" s="651"/>
      <c r="Z127" s="107"/>
      <c r="AA127" s="652"/>
    </row>
    <row r="128" spans="1:27">
      <c r="A128" s="201"/>
      <c r="B128" s="107"/>
      <c r="C128" s="201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99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</row>
    <row r="129" spans="1:27">
      <c r="A129" s="107"/>
      <c r="B129" s="126"/>
      <c r="C129" s="381"/>
      <c r="D129" s="205"/>
      <c r="E129" s="205"/>
      <c r="F129" s="205"/>
      <c r="G129" s="205"/>
      <c r="H129" s="205"/>
      <c r="I129" s="205"/>
      <c r="J129" s="205"/>
      <c r="K129" s="205"/>
      <c r="L129" s="126"/>
      <c r="M129" s="126"/>
      <c r="N129" s="99"/>
      <c r="O129" s="99"/>
      <c r="P129" s="126"/>
      <c r="Q129" s="381"/>
      <c r="R129" s="107"/>
      <c r="S129" s="381"/>
      <c r="T129" s="126"/>
      <c r="U129" s="107"/>
      <c r="V129" s="107"/>
      <c r="W129" s="107"/>
      <c r="X129" s="107"/>
      <c r="Y129" s="107"/>
      <c r="Z129" s="107"/>
      <c r="AA129" s="107"/>
    </row>
    <row r="130" spans="1:27">
      <c r="A130" s="107"/>
      <c r="B130" s="126"/>
      <c r="C130" s="99"/>
      <c r="D130" s="643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</row>
    <row r="131" spans="1:27">
      <c r="A131" s="107"/>
      <c r="B131" s="381"/>
      <c r="C131" s="381"/>
      <c r="D131" s="205"/>
      <c r="E131" s="205"/>
      <c r="F131" s="205"/>
      <c r="G131" s="205"/>
      <c r="H131" s="107"/>
      <c r="I131" s="107"/>
      <c r="J131" s="205"/>
      <c r="K131" s="105"/>
      <c r="L131" s="126"/>
      <c r="M131" s="126"/>
      <c r="N131" s="99"/>
      <c r="O131" s="99"/>
      <c r="P131" s="381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645"/>
    </row>
    <row r="132" spans="1:27">
      <c r="A132" s="107"/>
      <c r="B132" s="126"/>
      <c r="C132" s="126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350"/>
      <c r="Z132" s="107"/>
      <c r="AA132" s="645"/>
    </row>
    <row r="133" spans="1:27">
      <c r="A133" s="107"/>
      <c r="B133" s="381"/>
      <c r="C133" s="107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126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6"/>
    </row>
    <row r="134" spans="1:27">
      <c r="A134" s="107"/>
      <c r="B134" s="126"/>
      <c r="C134" s="205"/>
      <c r="D134" s="126"/>
      <c r="E134" s="126"/>
      <c r="F134" s="126"/>
      <c r="G134" s="126"/>
      <c r="H134" s="102"/>
      <c r="I134" s="126"/>
      <c r="J134" s="126"/>
      <c r="K134" s="126"/>
      <c r="L134" s="126"/>
      <c r="M134" s="102"/>
      <c r="N134" s="99"/>
      <c r="O134" s="99"/>
      <c r="P134" s="205"/>
      <c r="Q134" s="381"/>
      <c r="R134" s="126"/>
      <c r="S134" s="381"/>
      <c r="T134" s="126"/>
      <c r="U134" s="107"/>
      <c r="V134" s="284"/>
      <c r="W134" s="381"/>
      <c r="X134" s="158"/>
      <c r="Y134" s="647"/>
      <c r="Z134" s="107"/>
      <c r="AA134" s="646"/>
    </row>
    <row r="135" spans="1:27">
      <c r="A135" s="158"/>
      <c r="B135" s="126"/>
      <c r="C135" s="648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8"/>
      <c r="O135" s="381"/>
      <c r="P135" s="381"/>
      <c r="Q135" s="107"/>
      <c r="R135" s="556"/>
      <c r="S135" s="107"/>
      <c r="T135" s="107"/>
      <c r="U135" s="107"/>
      <c r="V135" s="650"/>
      <c r="W135" s="126"/>
      <c r="X135" s="121"/>
      <c r="Y135" s="651"/>
      <c r="Z135" s="107"/>
      <c r="AA135" s="652"/>
    </row>
    <row r="136" spans="1:27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53"/>
      <c r="O136" s="654"/>
      <c r="P136" s="381"/>
      <c r="Q136" s="107"/>
      <c r="R136" s="107"/>
      <c r="S136" s="107"/>
      <c r="T136" s="107"/>
      <c r="U136" s="107"/>
      <c r="V136" s="650"/>
      <c r="W136" s="126"/>
      <c r="X136" s="121"/>
      <c r="Y136" s="651"/>
      <c r="Z136" s="107"/>
      <c r="AA136" s="652"/>
    </row>
    <row r="137" spans="1:27">
      <c r="A137" s="158"/>
      <c r="B137" s="126"/>
      <c r="C137" s="648"/>
      <c r="D137" s="649"/>
      <c r="E137" s="649"/>
      <c r="F137" s="649"/>
      <c r="G137" s="664"/>
      <c r="H137" s="649"/>
      <c r="I137" s="649"/>
      <c r="J137" s="664"/>
      <c r="K137" s="649"/>
      <c r="L137" s="649"/>
      <c r="M137" s="649"/>
      <c r="N137" s="648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5"/>
    </row>
    <row r="138" spans="1:27">
      <c r="A138" s="158"/>
      <c r="B138" s="126"/>
      <c r="C138" s="648"/>
      <c r="D138" s="649"/>
      <c r="E138" s="649"/>
      <c r="F138" s="649"/>
      <c r="G138" s="649"/>
      <c r="H138" s="649"/>
      <c r="I138" s="649"/>
      <c r="J138" s="649"/>
      <c r="K138" s="649"/>
      <c r="L138" s="649"/>
      <c r="M138" s="664"/>
      <c r="N138" s="656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2"/>
    </row>
    <row r="139" spans="1:27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49"/>
      <c r="N139" s="648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7"/>
    </row>
    <row r="140" spans="1:27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5"/>
    </row>
    <row r="141" spans="1:27">
      <c r="A141" s="158"/>
      <c r="B141" s="126"/>
      <c r="C141" s="648"/>
      <c r="D141" s="649"/>
      <c r="E141" s="649"/>
      <c r="F141" s="99"/>
      <c r="G141" s="659"/>
      <c r="H141" s="664"/>
      <c r="I141" s="649"/>
      <c r="J141" s="649"/>
      <c r="K141" s="649"/>
      <c r="L141" s="649"/>
      <c r="M141" s="649"/>
      <c r="N141" s="65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7"/>
    </row>
    <row r="142" spans="1:27">
      <c r="A142" s="158"/>
      <c r="B142" s="126"/>
      <c r="C142" s="648"/>
      <c r="D142" s="555"/>
      <c r="E142" s="649"/>
      <c r="F142" s="649"/>
      <c r="G142" s="649"/>
      <c r="H142" s="649"/>
      <c r="I142" s="649"/>
      <c r="J142" s="649"/>
      <c r="K142" s="649"/>
      <c r="L142" s="649"/>
      <c r="M142" s="649"/>
      <c r="N142" s="64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2"/>
    </row>
    <row r="143" spans="1:27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</row>
    <row r="144" spans="1:27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</row>
    <row r="145" spans="1:27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</row>
    <row r="146" spans="1:27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</row>
    <row r="147" spans="1:27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</row>
    <row r="148" spans="1:27" ht="13.5" customHeight="1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</row>
    <row r="149" spans="1:27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5"/>
    </row>
    <row r="150" spans="1:27" ht="12.75" customHeight="1">
      <c r="A150" s="158"/>
      <c r="B150" s="126"/>
      <c r="C150" s="648"/>
      <c r="D150" s="555"/>
      <c r="E150" s="659"/>
      <c r="F150" s="660"/>
      <c r="G150" s="649"/>
      <c r="H150" s="649"/>
      <c r="I150" s="649"/>
      <c r="J150" s="649"/>
      <c r="K150" s="659"/>
      <c r="L150" s="659"/>
      <c r="M150" s="649"/>
      <c r="N150" s="653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61"/>
    </row>
    <row r="151" spans="1:27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48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52"/>
    </row>
    <row r="152" spans="1:27" ht="12.75" customHeight="1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</row>
    <row r="153" spans="1:27">
      <c r="A153" s="158"/>
      <c r="B153" s="126"/>
      <c r="C153" s="648"/>
      <c r="D153" s="673"/>
      <c r="E153" s="659"/>
      <c r="F153" s="660"/>
      <c r="G153" s="649"/>
      <c r="H153" s="671"/>
      <c r="I153" s="649"/>
      <c r="J153" s="671"/>
      <c r="K153" s="664"/>
      <c r="L153" s="664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7"/>
    </row>
    <row r="154" spans="1:27">
      <c r="A154" s="158"/>
      <c r="B154" s="126"/>
      <c r="C154" s="648"/>
      <c r="D154" s="555"/>
      <c r="E154" s="664"/>
      <c r="F154" s="660"/>
      <c r="G154" s="649"/>
      <c r="H154" s="649"/>
      <c r="I154" s="649"/>
      <c r="J154" s="649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2"/>
    </row>
    <row r="155" spans="1:27">
      <c r="A155" s="158"/>
      <c r="B155" s="126"/>
      <c r="C155" s="648"/>
      <c r="D155" s="555"/>
      <c r="E155" s="659"/>
      <c r="F155" s="660"/>
      <c r="G155" s="649"/>
      <c r="H155" s="649"/>
      <c r="I155" s="649"/>
      <c r="J155" s="649"/>
      <c r="K155" s="664"/>
      <c r="L155" s="659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</row>
    <row r="156" spans="1:27">
      <c r="A156" s="158"/>
      <c r="B156" s="126"/>
      <c r="C156" s="648"/>
      <c r="D156" s="555"/>
      <c r="E156" s="664"/>
      <c r="F156" s="660"/>
      <c r="G156" s="649"/>
      <c r="H156" s="649"/>
      <c r="I156" s="649"/>
      <c r="J156" s="649"/>
      <c r="K156" s="660"/>
      <c r="L156" s="660"/>
      <c r="M156" s="9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</row>
    <row r="157" spans="1:27">
      <c r="A157" s="158"/>
      <c r="B157" s="126"/>
      <c r="C157" s="648"/>
      <c r="D157" s="555"/>
      <c r="E157" s="664"/>
      <c r="F157" s="664"/>
      <c r="G157" s="649"/>
      <c r="H157" s="649"/>
      <c r="I157" s="649"/>
      <c r="J157" s="659"/>
      <c r="K157" s="671"/>
      <c r="L157" s="664"/>
      <c r="M157" s="660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</row>
    <row r="158" spans="1:27" ht="10.5" customHeight="1">
      <c r="A158" s="158"/>
      <c r="B158" s="126"/>
      <c r="C158" s="648"/>
      <c r="D158" s="555"/>
      <c r="E158" s="659"/>
      <c r="F158" s="660"/>
      <c r="G158" s="649"/>
      <c r="H158" s="649"/>
      <c r="I158" s="649"/>
      <c r="J158" s="649"/>
      <c r="K158" s="659"/>
      <c r="L158" s="659"/>
      <c r="M158" s="649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</row>
    <row r="159" spans="1:27" ht="12.75" customHeight="1">
      <c r="A159" s="158"/>
      <c r="B159" s="126"/>
      <c r="C159" s="648"/>
      <c r="D159" s="555"/>
      <c r="E159" s="664"/>
      <c r="F159" s="660"/>
      <c r="G159" s="649"/>
      <c r="H159" s="649"/>
      <c r="I159" s="649"/>
      <c r="J159" s="649"/>
      <c r="K159" s="660"/>
      <c r="L159" s="660"/>
      <c r="M159" s="649"/>
      <c r="N159" s="648"/>
      <c r="O159" s="662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63"/>
    </row>
    <row r="160" spans="1:27">
      <c r="A160" s="158"/>
      <c r="B160" s="126"/>
      <c r="C160" s="648"/>
      <c r="D160" s="555"/>
      <c r="E160" s="659"/>
      <c r="F160" s="660"/>
      <c r="G160" s="649"/>
      <c r="H160" s="649"/>
      <c r="I160" s="649"/>
      <c r="J160" s="649"/>
      <c r="K160" s="660"/>
      <c r="L160" s="660"/>
      <c r="M160" s="649"/>
      <c r="N160" s="648"/>
      <c r="O160" s="654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52"/>
    </row>
    <row r="161" spans="1:27" ht="12.75" customHeight="1">
      <c r="A161" s="158"/>
      <c r="B161" s="126"/>
      <c r="C161" s="648"/>
      <c r="D161" s="555"/>
      <c r="E161" s="660"/>
      <c r="F161" s="664"/>
      <c r="G161" s="649"/>
      <c r="H161" s="649"/>
      <c r="I161" s="649"/>
      <c r="J161" s="649"/>
      <c r="K161" s="671"/>
      <c r="L161" s="664"/>
      <c r="M161" s="649"/>
      <c r="N161" s="648"/>
      <c r="O161" s="662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63"/>
    </row>
    <row r="162" spans="1:27" hidden="1">
      <c r="A162" s="158"/>
      <c r="B162" s="126"/>
      <c r="C162" s="648"/>
      <c r="D162" s="555"/>
      <c r="E162" s="664"/>
      <c r="F162" s="660"/>
      <c r="G162" s="649"/>
      <c r="H162" s="649"/>
      <c r="I162" s="649"/>
      <c r="J162" s="649"/>
      <c r="K162" s="659"/>
      <c r="L162" s="659"/>
      <c r="M162" s="649"/>
      <c r="N162" s="648"/>
      <c r="O162" s="654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57"/>
    </row>
    <row r="163" spans="1:27" ht="13.5" customHeight="1">
      <c r="A163" s="158"/>
      <c r="B163" s="102"/>
      <c r="C163" s="648"/>
      <c r="D163" s="555"/>
      <c r="E163" s="660"/>
      <c r="F163" s="660"/>
      <c r="G163" s="649"/>
      <c r="H163" s="649"/>
      <c r="I163" s="649"/>
      <c r="J163" s="649"/>
      <c r="K163" s="664"/>
      <c r="L163" s="664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2"/>
    </row>
    <row r="164" spans="1:27" ht="12.75" customHeight="1">
      <c r="A164" s="158"/>
      <c r="B164" s="126"/>
      <c r="C164" s="648"/>
      <c r="D164" s="555"/>
      <c r="E164" s="659"/>
      <c r="F164" s="660"/>
      <c r="G164" s="671"/>
      <c r="H164" s="649"/>
      <c r="I164" s="649"/>
      <c r="J164" s="649"/>
      <c r="K164" s="659"/>
      <c r="L164" s="660"/>
      <c r="M164" s="649"/>
      <c r="N164" s="653"/>
      <c r="O164" s="662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63"/>
    </row>
    <row r="165" spans="1:27" ht="12.75" customHeight="1">
      <c r="A165" s="158"/>
      <c r="B165" s="126"/>
      <c r="C165" s="648"/>
      <c r="D165" s="555"/>
      <c r="E165" s="671"/>
      <c r="F165" s="671"/>
      <c r="G165" s="649"/>
      <c r="H165" s="649"/>
      <c r="I165" s="649"/>
      <c r="J165" s="649"/>
      <c r="K165" s="672"/>
      <c r="L165" s="671"/>
      <c r="M165" s="649"/>
      <c r="N165" s="653"/>
      <c r="O165" s="654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6"/>
    </row>
    <row r="166" spans="1:27" ht="12.75" customHeight="1">
      <c r="A166" s="158"/>
      <c r="B166" s="126"/>
      <c r="C166" s="648"/>
      <c r="D166" s="667"/>
      <c r="E166" s="154"/>
      <c r="F166" s="154"/>
      <c r="G166" s="154"/>
      <c r="H166" s="154"/>
      <c r="I166" s="154"/>
      <c r="J166" s="154"/>
      <c r="K166" s="154"/>
      <c r="L166" s="154"/>
      <c r="M166" s="154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52"/>
    </row>
    <row r="167" spans="1:27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</row>
    <row r="168" spans="1:27" ht="11.25" customHeight="1">
      <c r="A168" s="158"/>
      <c r="B168" s="126"/>
      <c r="C168" s="648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</row>
    <row r="169" spans="1:27" ht="12.7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668"/>
      <c r="K169" s="154"/>
      <c r="L169" s="154"/>
      <c r="M169" s="154"/>
      <c r="N169" s="656"/>
      <c r="O169" s="654"/>
      <c r="P169" s="381"/>
      <c r="Q169" s="107"/>
      <c r="R169" s="107"/>
      <c r="S169" s="107"/>
      <c r="T169" s="107"/>
      <c r="U169" s="107"/>
      <c r="V169" s="669"/>
      <c r="W169" s="126"/>
      <c r="X169" s="670"/>
      <c r="Y169" s="651"/>
      <c r="Z169" s="107"/>
      <c r="AA169" s="652"/>
    </row>
    <row r="170" spans="1:27" ht="11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</row>
    <row r="171" spans="1:27" ht="12.75" customHeight="1">
      <c r="A171" s="201"/>
      <c r="B171" s="107"/>
      <c r="C171" s="201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99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</row>
    <row r="172" spans="1:27">
      <c r="A172" s="107"/>
      <c r="B172" s="126"/>
      <c r="C172" s="381"/>
      <c r="D172" s="205"/>
      <c r="E172" s="205"/>
      <c r="F172" s="205"/>
      <c r="G172" s="205"/>
      <c r="H172" s="205"/>
      <c r="I172" s="205"/>
      <c r="J172" s="205"/>
      <c r="K172" s="205"/>
      <c r="L172" s="126"/>
      <c r="M172" s="126"/>
      <c r="N172" s="99"/>
      <c r="O172" s="99"/>
      <c r="P172" s="126"/>
      <c r="Q172" s="381"/>
      <c r="R172" s="107"/>
      <c r="S172" s="381"/>
      <c r="T172" s="126"/>
      <c r="U172" s="107"/>
      <c r="V172" s="107"/>
      <c r="W172" s="107"/>
      <c r="X172" s="107"/>
      <c r="Y172" s="107"/>
      <c r="Z172" s="107"/>
      <c r="AA172" s="107"/>
    </row>
    <row r="173" spans="1:27">
      <c r="A173" s="107"/>
      <c r="B173" s="126"/>
      <c r="C173" s="99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</row>
    <row r="174" spans="1:27">
      <c r="A174" s="107"/>
      <c r="B174" s="381"/>
      <c r="C174" s="381"/>
      <c r="D174" s="205"/>
      <c r="E174" s="205"/>
      <c r="F174" s="205"/>
      <c r="G174" s="205"/>
      <c r="H174" s="107"/>
      <c r="I174" s="107"/>
      <c r="J174" s="205"/>
      <c r="K174" s="105"/>
      <c r="L174" s="126"/>
      <c r="M174" s="126"/>
      <c r="N174" s="99"/>
      <c r="O174" s="99"/>
      <c r="P174" s="381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645"/>
    </row>
    <row r="175" spans="1:27">
      <c r="A175" s="107"/>
      <c r="B175" s="126"/>
      <c r="C175" s="126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350"/>
      <c r="Z175" s="107"/>
      <c r="AA175" s="645"/>
    </row>
    <row r="176" spans="1:27">
      <c r="A176" s="107"/>
      <c r="B176" s="381"/>
      <c r="C176" s="107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126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6"/>
    </row>
    <row r="177" spans="1:27">
      <c r="A177" s="107"/>
      <c r="B177" s="126"/>
      <c r="C177" s="205"/>
      <c r="D177" s="126"/>
      <c r="E177" s="126"/>
      <c r="F177" s="126"/>
      <c r="G177" s="126"/>
      <c r="H177" s="102"/>
      <c r="I177" s="126"/>
      <c r="J177" s="126"/>
      <c r="K177" s="126"/>
      <c r="L177" s="126"/>
      <c r="M177" s="102"/>
      <c r="N177" s="99"/>
      <c r="O177" s="99"/>
      <c r="P177" s="205"/>
      <c r="Q177" s="381"/>
      <c r="R177" s="126"/>
      <c r="S177" s="381"/>
      <c r="T177" s="126"/>
      <c r="U177" s="107"/>
      <c r="V177" s="284"/>
      <c r="W177" s="381"/>
      <c r="X177" s="158"/>
      <c r="Y177" s="647"/>
      <c r="Z177" s="107"/>
      <c r="AA177" s="646"/>
    </row>
    <row r="178" spans="1:27">
      <c r="A178" s="158"/>
      <c r="B178" s="126"/>
      <c r="C178" s="648"/>
      <c r="D178" s="664"/>
      <c r="E178" s="649"/>
      <c r="F178" s="649"/>
      <c r="G178" s="649"/>
      <c r="H178" s="649"/>
      <c r="I178" s="649"/>
      <c r="J178" s="649"/>
      <c r="K178" s="649"/>
      <c r="L178" s="649"/>
      <c r="M178" s="649"/>
      <c r="N178" s="648"/>
      <c r="O178" s="381"/>
      <c r="P178" s="381"/>
      <c r="Q178" s="107"/>
      <c r="R178" s="556"/>
      <c r="S178" s="107"/>
      <c r="T178" s="107"/>
      <c r="U178" s="107"/>
      <c r="V178" s="650"/>
      <c r="W178" s="126"/>
      <c r="X178" s="121"/>
      <c r="Y178" s="651"/>
      <c r="Z178" s="107"/>
      <c r="AA178" s="652"/>
    </row>
    <row r="179" spans="1:27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53"/>
      <c r="O179" s="654"/>
      <c r="P179" s="381"/>
      <c r="Q179" s="107"/>
      <c r="R179" s="107"/>
      <c r="S179" s="107"/>
      <c r="T179" s="107"/>
      <c r="U179" s="107"/>
      <c r="V179" s="650"/>
      <c r="W179" s="126"/>
      <c r="X179" s="121"/>
      <c r="Y179" s="651"/>
      <c r="Z179" s="107"/>
      <c r="AA179" s="652"/>
    </row>
    <row r="180" spans="1:27" ht="12" customHeight="1">
      <c r="A180" s="158"/>
      <c r="B180" s="126"/>
      <c r="C180" s="648"/>
      <c r="D180" s="664"/>
      <c r="E180" s="649"/>
      <c r="F180" s="649"/>
      <c r="G180" s="664"/>
      <c r="H180" s="649"/>
      <c r="I180" s="649"/>
      <c r="J180" s="664"/>
      <c r="K180" s="649"/>
      <c r="L180" s="649"/>
      <c r="M180" s="649"/>
      <c r="N180" s="648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5"/>
    </row>
    <row r="181" spans="1:27">
      <c r="A181" s="158"/>
      <c r="B181" s="126"/>
      <c r="C181" s="648"/>
      <c r="D181" s="664"/>
      <c r="E181" s="649"/>
      <c r="F181" s="649"/>
      <c r="G181" s="649"/>
      <c r="H181" s="649"/>
      <c r="I181" s="649"/>
      <c r="J181" s="649"/>
      <c r="K181" s="649"/>
      <c r="L181" s="649"/>
      <c r="M181" s="664"/>
      <c r="N181" s="656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2"/>
    </row>
    <row r="182" spans="1:27" ht="12.75" customHeight="1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49"/>
      <c r="N182" s="648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7"/>
    </row>
    <row r="183" spans="1:27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5"/>
    </row>
    <row r="184" spans="1:27" ht="15" customHeight="1">
      <c r="A184" s="158"/>
      <c r="B184" s="126"/>
      <c r="C184" s="648"/>
      <c r="D184" s="664"/>
      <c r="E184" s="649"/>
      <c r="F184" s="99"/>
      <c r="G184" s="659"/>
      <c r="H184" s="664"/>
      <c r="I184" s="649"/>
      <c r="J184" s="649"/>
      <c r="K184" s="649"/>
      <c r="L184" s="649"/>
      <c r="M184" s="649"/>
      <c r="N184" s="65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7"/>
    </row>
    <row r="185" spans="1:27">
      <c r="A185" s="158"/>
      <c r="B185" s="126"/>
      <c r="C185" s="648"/>
      <c r="D185" s="664"/>
      <c r="E185" s="649"/>
      <c r="F185" s="649"/>
      <c r="G185" s="649"/>
      <c r="H185" s="649"/>
      <c r="I185" s="649"/>
      <c r="J185" s="649"/>
      <c r="K185" s="649"/>
      <c r="L185" s="649"/>
      <c r="M185" s="649"/>
      <c r="N185" s="64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2"/>
    </row>
    <row r="186" spans="1:27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</row>
    <row r="187" spans="1:27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</row>
    <row r="188" spans="1:27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</row>
    <row r="189" spans="1:27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</row>
    <row r="190" spans="1:27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</row>
    <row r="191" spans="1:27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</row>
    <row r="192" spans="1:27" ht="13.5" customHeight="1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5"/>
    </row>
    <row r="193" spans="1:27" ht="12" customHeight="1">
      <c r="A193" s="158"/>
      <c r="B193" s="126"/>
      <c r="C193" s="648"/>
      <c r="D193" s="667"/>
      <c r="E193" s="659"/>
      <c r="F193" s="660"/>
      <c r="G193" s="649"/>
      <c r="H193" s="649"/>
      <c r="I193" s="649"/>
      <c r="J193" s="649"/>
      <c r="K193" s="659"/>
      <c r="L193" s="659"/>
      <c r="M193" s="649"/>
      <c r="N193" s="653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61"/>
    </row>
    <row r="194" spans="1:27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48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52"/>
    </row>
    <row r="195" spans="1:27" ht="13.5" customHeight="1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</row>
    <row r="196" spans="1:27">
      <c r="A196" s="158"/>
      <c r="B196" s="126"/>
      <c r="C196" s="648"/>
      <c r="D196" s="667"/>
      <c r="E196" s="659"/>
      <c r="F196" s="660"/>
      <c r="G196" s="649"/>
      <c r="H196" s="671"/>
      <c r="I196" s="649"/>
      <c r="J196" s="671"/>
      <c r="K196" s="664"/>
      <c r="L196" s="664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7"/>
    </row>
    <row r="197" spans="1:27">
      <c r="A197" s="158"/>
      <c r="B197" s="126"/>
      <c r="C197" s="648"/>
      <c r="D197" s="667"/>
      <c r="E197" s="664"/>
      <c r="F197" s="660"/>
      <c r="G197" s="649"/>
      <c r="H197" s="649"/>
      <c r="I197" s="649"/>
      <c r="J197" s="649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2"/>
    </row>
    <row r="198" spans="1:27" ht="12" customHeight="1">
      <c r="A198" s="158"/>
      <c r="B198" s="126"/>
      <c r="C198" s="648"/>
      <c r="D198" s="667"/>
      <c r="E198" s="659"/>
      <c r="F198" s="660"/>
      <c r="G198" s="649"/>
      <c r="H198" s="649"/>
      <c r="I198" s="649"/>
      <c r="J198" s="649"/>
      <c r="K198" s="664"/>
      <c r="L198" s="659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</row>
    <row r="199" spans="1:27" ht="12.75" customHeight="1">
      <c r="A199" s="158"/>
      <c r="B199" s="126"/>
      <c r="C199" s="648"/>
      <c r="D199" s="667"/>
      <c r="E199" s="664"/>
      <c r="F199" s="660"/>
      <c r="G199" s="649"/>
      <c r="H199" s="649"/>
      <c r="I199" s="649"/>
      <c r="J199" s="649"/>
      <c r="K199" s="660"/>
      <c r="L199" s="660"/>
      <c r="M199" s="9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</row>
    <row r="200" spans="1:27" ht="11.25" customHeight="1">
      <c r="A200" s="158"/>
      <c r="B200" s="126"/>
      <c r="C200" s="648"/>
      <c r="D200" s="667"/>
      <c r="E200" s="664"/>
      <c r="F200" s="664"/>
      <c r="G200" s="649"/>
      <c r="H200" s="649"/>
      <c r="I200" s="649"/>
      <c r="J200" s="659"/>
      <c r="K200" s="671"/>
      <c r="L200" s="664"/>
      <c r="M200" s="660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</row>
    <row r="201" spans="1:27" ht="12" customHeight="1">
      <c r="A201" s="158"/>
      <c r="B201" s="126"/>
      <c r="C201" s="648"/>
      <c r="D201" s="667"/>
      <c r="E201" s="659"/>
      <c r="F201" s="660"/>
      <c r="G201" s="649"/>
      <c r="H201" s="649"/>
      <c r="I201" s="649"/>
      <c r="J201" s="649"/>
      <c r="K201" s="659"/>
      <c r="L201" s="659"/>
      <c r="M201" s="649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</row>
    <row r="202" spans="1:27">
      <c r="A202" s="158"/>
      <c r="B202" s="126"/>
      <c r="C202" s="648"/>
      <c r="D202" s="667"/>
      <c r="E202" s="664"/>
      <c r="F202" s="660"/>
      <c r="G202" s="649"/>
      <c r="H202" s="649"/>
      <c r="I202" s="649"/>
      <c r="J202" s="649"/>
      <c r="K202" s="660"/>
      <c r="L202" s="660"/>
      <c r="M202" s="649"/>
      <c r="N202" s="648"/>
      <c r="O202" s="662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63"/>
    </row>
    <row r="203" spans="1:27" ht="13.5" customHeight="1">
      <c r="A203" s="158"/>
      <c r="B203" s="126"/>
      <c r="C203" s="648"/>
      <c r="D203" s="667"/>
      <c r="E203" s="659"/>
      <c r="F203" s="660"/>
      <c r="G203" s="649"/>
      <c r="H203" s="649"/>
      <c r="I203" s="649"/>
      <c r="J203" s="649"/>
      <c r="K203" s="660"/>
      <c r="L203" s="660"/>
      <c r="M203" s="649"/>
      <c r="N203" s="648"/>
      <c r="O203" s="654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52"/>
    </row>
    <row r="204" spans="1:27" ht="13.5" customHeight="1">
      <c r="A204" s="158"/>
      <c r="B204" s="126"/>
      <c r="C204" s="648"/>
      <c r="D204" s="667"/>
      <c r="E204" s="660"/>
      <c r="F204" s="664"/>
      <c r="G204" s="649"/>
      <c r="H204" s="649"/>
      <c r="I204" s="649"/>
      <c r="J204" s="649"/>
      <c r="K204" s="671"/>
      <c r="L204" s="664"/>
      <c r="M204" s="649"/>
      <c r="N204" s="648"/>
      <c r="O204" s="662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63"/>
    </row>
    <row r="205" spans="1:27" hidden="1">
      <c r="A205" s="158"/>
      <c r="B205" s="126"/>
      <c r="C205" s="648"/>
      <c r="D205" s="667"/>
      <c r="E205" s="664"/>
      <c r="F205" s="660"/>
      <c r="G205" s="649"/>
      <c r="H205" s="649"/>
      <c r="I205" s="649"/>
      <c r="J205" s="649"/>
      <c r="K205" s="659"/>
      <c r="L205" s="659"/>
      <c r="M205" s="649"/>
      <c r="N205" s="648"/>
      <c r="O205" s="654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57"/>
    </row>
    <row r="206" spans="1:27" ht="13.5" customHeight="1">
      <c r="A206" s="158"/>
      <c r="B206" s="102"/>
      <c r="C206" s="648"/>
      <c r="D206" s="667"/>
      <c r="E206" s="660"/>
      <c r="F206" s="660"/>
      <c r="G206" s="649"/>
      <c r="H206" s="649"/>
      <c r="I206" s="649"/>
      <c r="J206" s="649"/>
      <c r="K206" s="664"/>
      <c r="L206" s="664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2"/>
    </row>
    <row r="207" spans="1:27" ht="12" customHeight="1">
      <c r="A207" s="158"/>
      <c r="B207" s="126"/>
      <c r="C207" s="648"/>
      <c r="D207" s="667"/>
      <c r="E207" s="659"/>
      <c r="F207" s="660"/>
      <c r="G207" s="671"/>
      <c r="H207" s="649"/>
      <c r="I207" s="649"/>
      <c r="J207" s="649"/>
      <c r="K207" s="659"/>
      <c r="L207" s="660"/>
      <c r="M207" s="649"/>
      <c r="N207" s="653"/>
      <c r="O207" s="662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63"/>
    </row>
    <row r="208" spans="1:27" ht="13.5" customHeight="1">
      <c r="A208" s="158"/>
      <c r="B208" s="126"/>
      <c r="C208" s="648"/>
      <c r="D208" s="667"/>
      <c r="E208" s="671"/>
      <c r="F208" s="671"/>
      <c r="G208" s="649"/>
      <c r="H208" s="649"/>
      <c r="I208" s="649"/>
      <c r="J208" s="649"/>
      <c r="K208" s="672"/>
      <c r="L208" s="671"/>
      <c r="M208" s="649"/>
      <c r="N208" s="653"/>
      <c r="O208" s="654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6"/>
    </row>
    <row r="209" spans="1:27">
      <c r="A209" s="158"/>
      <c r="B209" s="126"/>
      <c r="C209" s="648"/>
      <c r="D209" s="667"/>
      <c r="E209" s="154"/>
      <c r="F209" s="154"/>
      <c r="G209" s="154"/>
      <c r="H209" s="154"/>
      <c r="I209" s="154"/>
      <c r="J209" s="154"/>
      <c r="K209" s="154"/>
      <c r="L209" s="154"/>
      <c r="M209" s="154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52"/>
    </row>
    <row r="210" spans="1:27" ht="12.75" customHeight="1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</row>
    <row r="211" spans="1:27" ht="12" customHeight="1">
      <c r="A211" s="158"/>
      <c r="B211" s="126"/>
      <c r="C211" s="648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</row>
    <row r="212" spans="1:27" ht="12.75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668"/>
      <c r="K212" s="154"/>
      <c r="L212" s="154"/>
      <c r="M212" s="154"/>
      <c r="N212" s="656"/>
      <c r="O212" s="654"/>
      <c r="P212" s="381"/>
      <c r="Q212" s="107"/>
      <c r="R212" s="107"/>
      <c r="S212" s="107"/>
      <c r="T212" s="107"/>
      <c r="U212" s="107"/>
      <c r="V212" s="669"/>
      <c r="W212" s="126"/>
      <c r="X212" s="670"/>
      <c r="Y212" s="651"/>
      <c r="Z212" s="107"/>
      <c r="AA212" s="652"/>
    </row>
    <row r="213" spans="1:27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</row>
    <row r="214" spans="1:27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</row>
    <row r="215" spans="1:27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</row>
    <row r="216" spans="1:27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</row>
    <row r="217" spans="1:27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</row>
    <row r="218" spans="1:27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</row>
    <row r="219" spans="1:27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</row>
    <row r="220" spans="1:27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</row>
    <row r="221" spans="1:27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</row>
    <row r="222" spans="1:27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</row>
    <row r="223" spans="1:27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</row>
    <row r="224" spans="1:27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</row>
    <row r="225" spans="1:27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</row>
    <row r="226" spans="1:27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</row>
    <row r="228" spans="1:27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</row>
    <row r="229" spans="1:27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</row>
    <row r="230" spans="1:27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</row>
    <row r="231" spans="1:27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</row>
    <row r="232" spans="1:27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</row>
    <row r="233" spans="1:27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</row>
    <row r="234" spans="1:27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</row>
    <row r="235" spans="1:27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</row>
    <row r="236" spans="1:27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</row>
    <row r="237" spans="1:27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</row>
    <row r="238" spans="1:27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</row>
    <row r="239" spans="1:27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</row>
    <row r="240" spans="1:27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</row>
    <row r="241" spans="1:27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</row>
    <row r="242" spans="1:27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</row>
    <row r="243" spans="1:27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</row>
    <row r="244" spans="1:27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</row>
    <row r="245" spans="1:27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</row>
    <row r="246" spans="1:27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</row>
    <row r="247" spans="1:27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</row>
    <row r="248" spans="1:27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</row>
    <row r="249" spans="1:27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</row>
    <row r="250" spans="1:27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</row>
    <row r="251" spans="1:27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</row>
    <row r="252" spans="1:27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</row>
    <row r="253" spans="1:27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</row>
    <row r="254" spans="1:27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</row>
    <row r="255" spans="1:27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</row>
    <row r="256" spans="1:27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</row>
    <row r="257" spans="1:27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</row>
    <row r="258" spans="1:27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</row>
    <row r="259" spans="1:27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</row>
    <row r="260" spans="1:27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</row>
    <row r="261" spans="1:27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</row>
    <row r="262" spans="1:27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</row>
    <row r="263" spans="1:27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</row>
    <row r="264" spans="1:27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</row>
    <row r="265" spans="1:27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</row>
    <row r="266" spans="1:27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</row>
    <row r="267" spans="1:27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</row>
    <row r="268" spans="1:27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</row>
    <row r="269" spans="1:27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</row>
    <row r="270" spans="1:27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</row>
    <row r="271" spans="1:27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</row>
    <row r="272" spans="1:27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</row>
    <row r="273" spans="1:27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</row>
    <row r="274" spans="1:27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</row>
    <row r="275" spans="1:27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</row>
    <row r="276" spans="1:27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</row>
    <row r="277" spans="1:27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</row>
    <row r="278" spans="1:27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</row>
    <row r="279" spans="1:27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</row>
    <row r="280" spans="1:27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</row>
    <row r="281" spans="1:27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</row>
    <row r="282" spans="1:27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</row>
    <row r="283" spans="1:27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</row>
    <row r="284" spans="1:27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</row>
    <row r="285" spans="1:27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</row>
    <row r="286" spans="1:27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</row>
    <row r="287" spans="1:27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</row>
    <row r="288" spans="1:27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</row>
    <row r="289" spans="1:27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</row>
    <row r="290" spans="1:27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</row>
    <row r="291" spans="1:27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</row>
    <row r="292" spans="1:27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</row>
    <row r="293" spans="1:27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</row>
    <row r="294" spans="1:27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</row>
    <row r="295" spans="1:27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</row>
    <row r="296" spans="1:27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</row>
    <row r="297" spans="1:27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</row>
    <row r="298" spans="1:27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</row>
    <row r="299" spans="1:27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</row>
    <row r="300" spans="1:27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</row>
    <row r="301" spans="1:27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</row>
    <row r="302" spans="1:27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</row>
    <row r="303" spans="1:27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</row>
    <row r="304" spans="1:27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</row>
    <row r="305" spans="1:27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</row>
    <row r="306" spans="1:27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</row>
    <row r="307" spans="1:27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</row>
    <row r="308" spans="1:27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</row>
    <row r="309" spans="1:27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</row>
    <row r="310" spans="1:27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</row>
    <row r="311" spans="1:27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</row>
    <row r="312" spans="1:27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</row>
    <row r="313" spans="1:27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</row>
    <row r="314" spans="1:27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</row>
    <row r="315" spans="1:27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</row>
    <row r="316" spans="1:27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</row>
    <row r="317" spans="1:27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</row>
    <row r="318" spans="1:27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</row>
    <row r="319" spans="1:27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</row>
    <row r="320" spans="1:27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</row>
    <row r="321" spans="1:27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</row>
    <row r="322" spans="1:27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</row>
    <row r="323" spans="1:27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</row>
    <row r="324" spans="1:27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</row>
    <row r="325" spans="1:27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</row>
    <row r="326" spans="1:27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</row>
    <row r="327" spans="1:27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</row>
    <row r="328" spans="1:27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</row>
    <row r="329" spans="1:27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</row>
    <row r="330" spans="1:27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</row>
    <row r="331" spans="1:27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</row>
    <row r="332" spans="1:27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</row>
    <row r="333" spans="1:27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</row>
    <row r="334" spans="1:27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</row>
    <row r="335" spans="1:27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spans="1:27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spans="1:27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spans="1:27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spans="1:27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spans="1:27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spans="1:27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spans="1:27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spans="1:27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spans="1:27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spans="1:27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spans="1:27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spans="1:27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spans="1:27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spans="1:27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1:27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1:27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1:27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1:27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1:27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1:27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1:27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1:27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1:27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1:27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1:27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1:27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1:27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1:27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1:27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1:27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1:27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spans="1:27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spans="1:27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spans="1:27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spans="1:27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spans="1:27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spans="1:27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</row>
    <row r="373" spans="1:27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</row>
    <row r="374" spans="1:27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</row>
    <row r="375" spans="1:27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</row>
    <row r="376" spans="1:27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</row>
    <row r="377" spans="1:27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</row>
    <row r="378" spans="1:27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</row>
    <row r="379" spans="1:27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</row>
    <row r="380" spans="1:27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</row>
    <row r="381" spans="1:27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</row>
    <row r="382" spans="1:27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</row>
    <row r="383" spans="1:27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</row>
    <row r="384" spans="1:27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</row>
    <row r="385" spans="1:27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</row>
    <row r="386" spans="1:27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</row>
    <row r="387" spans="1:27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</row>
    <row r="388" spans="1:27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</row>
    <row r="389" spans="1:27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</row>
    <row r="390" spans="1:27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</row>
    <row r="391" spans="1:27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</row>
    <row r="392" spans="1:27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</row>
    <row r="393" spans="1:27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</row>
    <row r="394" spans="1:27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</row>
    <row r="395" spans="1:27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</row>
    <row r="396" spans="1:27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</row>
    <row r="397" spans="1:27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</row>
    <row r="398" spans="1:27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</row>
    <row r="399" spans="1:27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</row>
    <row r="400" spans="1:27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</row>
    <row r="401" spans="1:27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</row>
    <row r="402" spans="1:27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</row>
    <row r="403" spans="1:27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</row>
    <row r="404" spans="1:27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</row>
    <row r="405" spans="1:27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</row>
    <row r="406" spans="1:27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</row>
    <row r="407" spans="1:27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</row>
    <row r="408" spans="1:27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</row>
    <row r="409" spans="1:27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</row>
    <row r="410" spans="1:27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</row>
    <row r="411" spans="1:27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</row>
    <row r="412" spans="1:27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</row>
    <row r="413" spans="1:27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</row>
    <row r="414" spans="1:27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</row>
    <row r="415" spans="1:27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</row>
    <row r="416" spans="1:27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</row>
    <row r="417" spans="1:27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</row>
    <row r="418" spans="1:27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</row>
    <row r="419" spans="1:27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</row>
    <row r="420" spans="1:27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</row>
    <row r="421" spans="1:27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</row>
    <row r="422" spans="1:27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</row>
    <row r="423" spans="1:27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</row>
    <row r="424" spans="1:27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</row>
    <row r="425" spans="1:27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</row>
    <row r="426" spans="1:27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</row>
    <row r="427" spans="1:27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</row>
    <row r="428" spans="1:27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</row>
    <row r="429" spans="1:27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</row>
    <row r="430" spans="1:27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</row>
    <row r="431" spans="1:27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</row>
    <row r="432" spans="1:27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</row>
    <row r="433" spans="1:27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</row>
    <row r="434" spans="1:27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</row>
    <row r="435" spans="1:27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</row>
    <row r="436" spans="1:27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</row>
    <row r="437" spans="1:27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</row>
    <row r="438" spans="1:27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</row>
    <row r="439" spans="1:27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</row>
    <row r="440" spans="1:27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</row>
    <row r="441" spans="1:27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</row>
    <row r="442" spans="1:27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</row>
    <row r="443" spans="1:27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</row>
    <row r="444" spans="1:27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</row>
    <row r="445" spans="1:27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</row>
    <row r="446" spans="1:27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</row>
    <row r="447" spans="1:27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</row>
    <row r="448" spans="1:27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</row>
    <row r="449" spans="1:27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</row>
    <row r="450" spans="1:27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</row>
    <row r="451" spans="1:27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</row>
    <row r="452" spans="1:27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</row>
    <row r="453" spans="1:27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</row>
    <row r="454" spans="1:27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</row>
    <row r="455" spans="1:27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</row>
    <row r="456" spans="1:27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</row>
    <row r="457" spans="1:27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</row>
    <row r="458" spans="1:27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</row>
    <row r="459" spans="1:27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</row>
    <row r="460" spans="1:27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</row>
    <row r="461" spans="1:27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</row>
    <row r="462" spans="1:27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</row>
    <row r="463" spans="1:27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</row>
    <row r="464" spans="1:27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</row>
    <row r="465" spans="1:27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</row>
    <row r="466" spans="1:27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</row>
    <row r="467" spans="1:27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</row>
    <row r="468" spans="1:27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</row>
    <row r="469" spans="1:27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</row>
    <row r="470" spans="1:27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</row>
    <row r="471" spans="1:27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</row>
    <row r="472" spans="1:27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</row>
    <row r="473" spans="1:27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</row>
    <row r="474" spans="1:27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</row>
    <row r="475" spans="1:27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</row>
    <row r="476" spans="1:27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</row>
    <row r="477" spans="1:27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</row>
    <row r="478" spans="1:27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</row>
    <row r="479" spans="1:27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</row>
    <row r="480" spans="1:27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</row>
    <row r="481" spans="1:27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</row>
    <row r="482" spans="1:27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</row>
    <row r="483" spans="1:27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</row>
    <row r="484" spans="1:27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</row>
    <row r="485" spans="1:27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</row>
    <row r="486" spans="1:27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</row>
    <row r="487" spans="1:27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</row>
    <row r="488" spans="1:27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</row>
    <row r="489" spans="1:27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</row>
    <row r="490" spans="1:27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</row>
    <row r="491" spans="1:27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</row>
    <row r="492" spans="1:27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</row>
    <row r="493" spans="1:27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</row>
    <row r="494" spans="1:27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</row>
    <row r="495" spans="1:27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</row>
    <row r="496" spans="1:27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</row>
    <row r="497" spans="1:27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</row>
    <row r="498" spans="1:27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</row>
    <row r="499" spans="1:27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</row>
    <row r="500" spans="1:27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</row>
    <row r="501" spans="1:27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</row>
    <row r="502" spans="1:27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</row>
    <row r="503" spans="1:27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</row>
    <row r="504" spans="1:27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</row>
    <row r="505" spans="1:27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</row>
    <row r="506" spans="1:27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</row>
    <row r="507" spans="1:27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</row>
    <row r="508" spans="1:27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</row>
    <row r="509" spans="1:27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</row>
    <row r="510" spans="1:27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</row>
    <row r="511" spans="1:27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</row>
    <row r="512" spans="1:27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</row>
    <row r="513" spans="1:27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</row>
    <row r="514" spans="1:27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</row>
    <row r="515" spans="1:27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</row>
    <row r="516" spans="1:27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</row>
    <row r="517" spans="1:27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</row>
    <row r="518" spans="1:27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</row>
    <row r="519" spans="1:27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</row>
    <row r="520" spans="1:27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</row>
    <row r="521" spans="1:27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</row>
    <row r="522" spans="1:27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</row>
    <row r="523" spans="1:27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</row>
    <row r="524" spans="1:27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</row>
    <row r="525" spans="1:27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</row>
    <row r="526" spans="1:27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</row>
    <row r="527" spans="1:27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</row>
    <row r="528" spans="1:27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</row>
    <row r="529" spans="1:27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</row>
    <row r="530" spans="1:27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</row>
    <row r="531" spans="1:27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</row>
    <row r="532" spans="1:27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</row>
    <row r="533" spans="1:27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</row>
    <row r="534" spans="1:27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</row>
    <row r="535" spans="1:27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</row>
    <row r="536" spans="1:27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</row>
    <row r="537" spans="1:27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</row>
    <row r="538" spans="1:27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</row>
    <row r="539" spans="1:27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</row>
    <row r="540" spans="1:27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</row>
    <row r="541" spans="1:27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</row>
    <row r="542" spans="1:27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</row>
    <row r="543" spans="1:27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</row>
    <row r="544" spans="1:27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</row>
    <row r="545" spans="1:27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</row>
    <row r="546" spans="1:27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</row>
    <row r="547" spans="1:27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</row>
    <row r="548" spans="1:27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</row>
    <row r="549" spans="1:27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</row>
    <row r="550" spans="1:27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</row>
    <row r="551" spans="1:27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</row>
    <row r="552" spans="1:27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</row>
    <row r="553" spans="1:27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</row>
    <row r="554" spans="1:27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</row>
    <row r="555" spans="1:27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</row>
    <row r="556" spans="1:27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</row>
    <row r="557" spans="1:27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</row>
    <row r="558" spans="1:27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</row>
    <row r="559" spans="1:27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</row>
    <row r="560" spans="1:27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</row>
    <row r="561" spans="1:27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</row>
    <row r="562" spans="1:27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</row>
    <row r="563" spans="1:27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</row>
    <row r="564" spans="1:27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</row>
    <row r="565" spans="1:27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</row>
    <row r="566" spans="1:27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</row>
    <row r="567" spans="1:27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</row>
    <row r="568" spans="1:27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</row>
    <row r="569" spans="1:27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</row>
    <row r="570" spans="1:27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</row>
    <row r="571" spans="1:27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</row>
    <row r="572" spans="1:27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</row>
    <row r="573" spans="1:27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</row>
    <row r="574" spans="1:27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</row>
    <row r="575" spans="1:27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</row>
    <row r="576" spans="1:27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</row>
    <row r="577" spans="1:27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</row>
    <row r="578" spans="1:27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</row>
    <row r="579" spans="1:27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</row>
    <row r="580" spans="1:27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</row>
    <row r="581" spans="1:27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</row>
    <row r="582" spans="1:27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</row>
    <row r="583" spans="1:27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</row>
    <row r="584" spans="1:27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</row>
    <row r="585" spans="1:27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</row>
    <row r="586" spans="1:27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</row>
    <row r="587" spans="1:27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</row>
    <row r="588" spans="1:27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</row>
    <row r="589" spans="1:27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</row>
    <row r="590" spans="1:27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</row>
    <row r="591" spans="1:27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</row>
    <row r="592" spans="1:27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</row>
    <row r="593" spans="1:27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</row>
    <row r="594" spans="1:27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</row>
    <row r="595" spans="1:27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</row>
    <row r="596" spans="1:27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</row>
    <row r="597" spans="1:27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</row>
    <row r="598" spans="1:27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</row>
    <row r="599" spans="1:27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</row>
    <row r="600" spans="1:27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</row>
    <row r="601" spans="1:27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</row>
    <row r="602" spans="1:27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</row>
    <row r="603" spans="1:27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</row>
    <row r="604" spans="1:27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</row>
    <row r="605" spans="1:27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</row>
    <row r="606" spans="1:27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</row>
    <row r="607" spans="1:27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</row>
    <row r="608" spans="1:27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</row>
    <row r="609" spans="1:27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</row>
    <row r="610" spans="1:27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</row>
    <row r="611" spans="1:27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</row>
    <row r="612" spans="1:27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</row>
    <row r="613" spans="1:27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</row>
    <row r="614" spans="1:27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</row>
    <row r="615" spans="1:27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</row>
    <row r="616" spans="1:27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</row>
    <row r="617" spans="1:27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</row>
    <row r="618" spans="1:27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</row>
    <row r="619" spans="1:27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</row>
    <row r="620" spans="1:27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</row>
    <row r="621" spans="1:27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</row>
    <row r="622" spans="1:27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</row>
    <row r="623" spans="1:27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</row>
    <row r="624" spans="1:27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</row>
    <row r="625" spans="1:27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</row>
    <row r="626" spans="1:27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</row>
    <row r="627" spans="1:27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</row>
    <row r="628" spans="1:27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</row>
    <row r="629" spans="1:27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</row>
    <row r="630" spans="1:27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</row>
    <row r="631" spans="1:27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</row>
    <row r="632" spans="1:27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</row>
    <row r="633" spans="1:27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</row>
    <row r="634" spans="1:27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</row>
    <row r="635" spans="1:27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6"/>
  <sheetViews>
    <sheetView view="pageBreakPreview" topLeftCell="A7" zoomScale="60" workbookViewId="0">
      <pane xSplit="1" topLeftCell="B1" activePane="topRight" state="frozen"/>
      <selection pane="topRight" activeCell="B18" sqref="B18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5" width="6.88671875" customWidth="1"/>
    <col min="6" max="6" width="7.6640625" customWidth="1"/>
    <col min="7" max="7" width="7.10937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7.6640625" customWidth="1"/>
    <col min="14" max="14" width="7" customWidth="1"/>
    <col min="15" max="15" width="7.33203125" customWidth="1"/>
    <col min="16" max="16" width="6.5546875" customWidth="1"/>
    <col min="17" max="17" width="6.44140625" customWidth="1"/>
    <col min="18" max="18" width="3.109375" customWidth="1"/>
    <col min="19" max="19" width="7.5546875" customWidth="1"/>
    <col min="20" max="20" width="6.33203125" customWidth="1"/>
    <col min="22" max="22" width="5.44140625" customWidth="1"/>
    <col min="23" max="23" width="6.6640625" customWidth="1"/>
    <col min="24" max="24" width="6.88671875" customWidth="1"/>
    <col min="25" max="25" width="7.33203125" customWidth="1"/>
    <col min="27" max="27" width="16.5546875" customWidth="1"/>
    <col min="28" max="28" width="8.33203125" customWidth="1"/>
    <col min="29" max="29" width="6.88671875" customWidth="1"/>
    <col min="30" max="30" width="10.33203125" customWidth="1"/>
  </cols>
  <sheetData>
    <row r="1" spans="1:35" ht="1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ht="15" thickBot="1">
      <c r="A2" s="100" t="s">
        <v>911</v>
      </c>
      <c r="C2" s="100" t="s">
        <v>19</v>
      </c>
      <c r="I2" t="s">
        <v>278</v>
      </c>
      <c r="S2" s="9"/>
      <c r="T2" s="9"/>
      <c r="U2" s="93"/>
      <c r="V2" s="1012"/>
      <c r="W2" s="93"/>
      <c r="AG2" s="107"/>
      <c r="AH2" s="107"/>
      <c r="AI2" s="107"/>
    </row>
    <row r="3" spans="1:35" ht="13.5" customHeight="1">
      <c r="A3" s="84"/>
      <c r="B3" s="1014"/>
      <c r="C3" s="178" t="s">
        <v>20</v>
      </c>
      <c r="D3" s="66" t="s">
        <v>245</v>
      </c>
      <c r="E3" s="66"/>
      <c r="F3" s="66"/>
      <c r="G3" s="66"/>
      <c r="H3" s="66"/>
      <c r="I3" s="66"/>
      <c r="J3" s="66"/>
      <c r="K3" s="66"/>
      <c r="L3" s="50"/>
      <c r="M3" s="50"/>
      <c r="N3" s="178" t="s">
        <v>21</v>
      </c>
      <c r="O3" s="178" t="s">
        <v>22</v>
      </c>
      <c r="P3" s="1010" t="s">
        <v>374</v>
      </c>
      <c r="Q3" s="1034" t="s">
        <v>374</v>
      </c>
      <c r="S3" s="99"/>
      <c r="T3" s="99"/>
      <c r="U3" s="126"/>
      <c r="V3" s="107"/>
      <c r="W3" s="381"/>
      <c r="X3" s="126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ht="13.5" customHeight="1">
      <c r="A4" s="60"/>
      <c r="B4" s="1015"/>
      <c r="C4" s="534" t="s">
        <v>210</v>
      </c>
      <c r="D4" s="16" t="s">
        <v>263</v>
      </c>
      <c r="E4" s="16"/>
      <c r="F4" s="16"/>
      <c r="G4" s="16"/>
      <c r="H4" s="16"/>
      <c r="I4" s="16"/>
      <c r="J4" s="16"/>
      <c r="K4" s="16"/>
      <c r="L4" s="15"/>
      <c r="M4" s="15"/>
      <c r="N4" s="534" t="s">
        <v>225</v>
      </c>
      <c r="O4" s="534" t="s">
        <v>23</v>
      </c>
      <c r="P4" s="1009" t="s">
        <v>108</v>
      </c>
      <c r="Q4" s="1035" t="s">
        <v>108</v>
      </c>
      <c r="S4" s="99"/>
      <c r="T4" s="99"/>
      <c r="U4" s="126"/>
      <c r="V4" s="107"/>
      <c r="W4" s="381"/>
      <c r="X4" s="126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5" ht="12.75" customHeight="1" thickBot="1">
      <c r="A5" s="60"/>
      <c r="B5" s="1016" t="s">
        <v>24</v>
      </c>
      <c r="C5" s="534" t="s">
        <v>21</v>
      </c>
      <c r="D5" s="71" t="s">
        <v>224</v>
      </c>
      <c r="E5" s="71"/>
      <c r="F5" s="71"/>
      <c r="G5" s="71"/>
      <c r="H5" t="s">
        <v>223</v>
      </c>
      <c r="J5" s="71"/>
      <c r="K5" s="61" t="s">
        <v>118</v>
      </c>
      <c r="L5" s="51"/>
      <c r="M5" s="51"/>
      <c r="N5" s="534" t="s">
        <v>26</v>
      </c>
      <c r="O5" s="534" t="s">
        <v>25</v>
      </c>
      <c r="P5" s="999" t="s">
        <v>375</v>
      </c>
      <c r="Q5" s="1035" t="s">
        <v>375</v>
      </c>
      <c r="S5" s="99"/>
      <c r="T5" s="99"/>
      <c r="U5" s="381"/>
      <c r="V5" s="107"/>
      <c r="W5" s="381"/>
      <c r="X5" s="126"/>
      <c r="Y5" s="107"/>
      <c r="Z5" s="107"/>
      <c r="AA5" s="107"/>
      <c r="AB5" s="107"/>
      <c r="AC5" s="107"/>
      <c r="AD5" s="645"/>
      <c r="AE5" s="107"/>
      <c r="AF5" s="107"/>
      <c r="AG5" s="107"/>
      <c r="AH5" s="107"/>
      <c r="AI5" s="107"/>
    </row>
    <row r="6" spans="1:35">
      <c r="A6" s="60" t="s">
        <v>211</v>
      </c>
      <c r="B6" s="1015"/>
      <c r="C6" s="534" t="s">
        <v>38</v>
      </c>
      <c r="D6" s="704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4">
        <v>10</v>
      </c>
      <c r="O6" s="534" t="s">
        <v>37</v>
      </c>
      <c r="P6" s="534" t="s">
        <v>26</v>
      </c>
      <c r="Q6" s="1036" t="s">
        <v>376</v>
      </c>
      <c r="S6" s="99"/>
      <c r="T6" s="99"/>
      <c r="U6" s="381"/>
      <c r="V6" s="107"/>
      <c r="W6" s="381"/>
      <c r="X6" s="126"/>
      <c r="Y6" s="107"/>
      <c r="Z6" s="107"/>
      <c r="AA6" s="107"/>
      <c r="AB6" s="350"/>
      <c r="AC6" s="107"/>
      <c r="AD6" s="645"/>
      <c r="AE6" s="107"/>
      <c r="AF6" s="107"/>
      <c r="AG6" s="107"/>
      <c r="AH6" s="107"/>
      <c r="AI6" s="107"/>
    </row>
    <row r="7" spans="1:35" ht="12" customHeight="1">
      <c r="A7" s="60"/>
      <c r="B7" s="1016" t="s">
        <v>212</v>
      </c>
      <c r="C7" s="534" t="s">
        <v>213</v>
      </c>
      <c r="D7" s="510" t="s">
        <v>39</v>
      </c>
      <c r="E7" s="69" t="s">
        <v>39</v>
      </c>
      <c r="F7" s="69" t="s">
        <v>39</v>
      </c>
      <c r="G7" s="69" t="s">
        <v>39</v>
      </c>
      <c r="H7" s="24" t="s">
        <v>39</v>
      </c>
      <c r="I7" s="69" t="s">
        <v>39</v>
      </c>
      <c r="J7" s="69" t="s">
        <v>39</v>
      </c>
      <c r="K7" s="24" t="s">
        <v>39</v>
      </c>
      <c r="L7" s="69" t="s">
        <v>39</v>
      </c>
      <c r="M7" s="69" t="s">
        <v>39</v>
      </c>
      <c r="N7" s="534" t="s">
        <v>373</v>
      </c>
      <c r="O7" s="534" t="s">
        <v>204</v>
      </c>
      <c r="P7" s="534">
        <v>10</v>
      </c>
      <c r="Q7" s="1036"/>
      <c r="S7" s="99"/>
      <c r="T7" s="99"/>
      <c r="U7" s="126"/>
      <c r="V7" s="107"/>
      <c r="W7" s="381"/>
      <c r="X7" s="126"/>
      <c r="Y7" s="107"/>
      <c r="Z7" s="107"/>
      <c r="AA7" s="107"/>
      <c r="AB7" s="350"/>
      <c r="AC7" s="107"/>
      <c r="AD7" s="646"/>
      <c r="AE7" s="107"/>
      <c r="AF7" s="107"/>
      <c r="AG7" s="107"/>
      <c r="AH7" s="107"/>
      <c r="AI7" s="107"/>
    </row>
    <row r="8" spans="1:35" ht="14.25" customHeight="1" thickBot="1">
      <c r="A8" s="60"/>
      <c r="B8" s="1017"/>
      <c r="C8" s="1019">
        <v>0.35</v>
      </c>
      <c r="D8" s="51"/>
      <c r="E8" s="52"/>
      <c r="F8" s="51"/>
      <c r="G8" s="52"/>
      <c r="H8" s="91"/>
      <c r="I8" s="52"/>
      <c r="J8" s="52"/>
      <c r="K8" s="51"/>
      <c r="L8" s="52"/>
      <c r="M8" s="91"/>
      <c r="N8" s="534"/>
      <c r="O8" s="534" t="s">
        <v>205</v>
      </c>
      <c r="P8" s="534" t="s">
        <v>373</v>
      </c>
      <c r="Q8" s="2548">
        <v>1</v>
      </c>
      <c r="S8" s="99"/>
      <c r="T8" s="99"/>
      <c r="U8" s="205"/>
      <c r="V8" s="126"/>
      <c r="W8" s="381"/>
      <c r="X8" s="126"/>
      <c r="Y8" s="107"/>
      <c r="Z8" s="284"/>
      <c r="AA8" s="381"/>
      <c r="AB8" s="647"/>
      <c r="AC8" s="107"/>
      <c r="AD8" s="646"/>
      <c r="AE8" s="107"/>
      <c r="AF8" s="107"/>
      <c r="AG8" s="107"/>
      <c r="AH8" s="107"/>
      <c r="AI8" s="107"/>
    </row>
    <row r="9" spans="1:35">
      <c r="A9" s="537">
        <v>1</v>
      </c>
      <c r="B9" s="2542" t="s">
        <v>214</v>
      </c>
      <c r="C9" s="2539">
        <f>(Q9/100)*35</f>
        <v>42</v>
      </c>
      <c r="D9" s="166">
        <f>'12 л. РАСКЛАДКА'!R13</f>
        <v>40</v>
      </c>
      <c r="E9" s="73">
        <f>'12 л. РАСКЛАДКА'!R71</f>
        <v>50</v>
      </c>
      <c r="F9" s="73">
        <f>'12 л. РАСКЛАДКА'!R130</f>
        <v>50</v>
      </c>
      <c r="G9" s="73">
        <f>'12 л. РАСКЛАДКА'!R186</f>
        <v>40</v>
      </c>
      <c r="H9" s="73">
        <f>'12 л. РАСКЛАДКА'!R243</f>
        <v>30</v>
      </c>
      <c r="I9" s="73">
        <f>'12 л. РАСКЛАДКА'!R299</f>
        <v>50</v>
      </c>
      <c r="J9" s="73">
        <f>'12 л. РАСКЛАДКА'!R355</f>
        <v>40</v>
      </c>
      <c r="K9" s="73">
        <f>'12 л. РАСКЛАДКА'!R408</f>
        <v>40</v>
      </c>
      <c r="L9" s="73">
        <f>'12 л. РАСКЛАДКА'!R462</f>
        <v>40</v>
      </c>
      <c r="M9" s="1000">
        <f>'12 л. РАСКЛАДКА'!R515</f>
        <v>40</v>
      </c>
      <c r="N9" s="1003">
        <f t="shared" ref="N9:N44" si="0">D9+E9+F9+G9+H9+I9+J9+K9+L9+M9</f>
        <v>420</v>
      </c>
      <c r="O9" s="2367">
        <f>(N9*100/P9)-100</f>
        <v>0</v>
      </c>
      <c r="P9" s="1003">
        <f>(Q9*35/100)*10</f>
        <v>420</v>
      </c>
      <c r="Q9" s="2533">
        <v>120</v>
      </c>
      <c r="S9" s="648"/>
      <c r="T9" s="381"/>
      <c r="U9" s="381"/>
      <c r="V9" s="556"/>
      <c r="W9" s="107"/>
      <c r="X9" s="107"/>
      <c r="Y9" s="107"/>
      <c r="Z9" s="650"/>
      <c r="AA9" s="126"/>
      <c r="AB9" s="651"/>
      <c r="AC9" s="107"/>
      <c r="AD9" s="2697"/>
      <c r="AE9" s="107"/>
      <c r="AF9" s="107"/>
      <c r="AG9" s="107"/>
      <c r="AH9" s="107"/>
      <c r="AI9" s="107"/>
    </row>
    <row r="10" spans="1:35">
      <c r="A10" s="497">
        <v>2</v>
      </c>
      <c r="B10" s="2543" t="s">
        <v>41</v>
      </c>
      <c r="C10" s="2540">
        <f t="shared" ref="C10:C43" si="1">(Q10/100)*35</f>
        <v>70</v>
      </c>
      <c r="D10" s="166">
        <f>'12 л. РАСКЛАДКА'!R14</f>
        <v>60</v>
      </c>
      <c r="E10" s="73">
        <f>'12 л. РАСКЛАДКА'!R72</f>
        <v>70</v>
      </c>
      <c r="F10" s="73">
        <f>'12 л. РАСКЛАДКА'!R131</f>
        <v>70</v>
      </c>
      <c r="G10" s="73">
        <f>'12 л. РАСКЛАДКА'!R187</f>
        <v>72</v>
      </c>
      <c r="H10" s="73">
        <f>'12 л. РАСКЛАДКА'!R244</f>
        <v>45</v>
      </c>
      <c r="I10" s="73">
        <f>'12 л. РАСКЛАДКА'!R300</f>
        <v>86.2</v>
      </c>
      <c r="J10" s="73">
        <f>'12 л. РАСКЛАДКА'!R356</f>
        <v>70</v>
      </c>
      <c r="K10" s="73">
        <f>'12 л. РАСКЛАДКА'!R409</f>
        <v>80.5</v>
      </c>
      <c r="L10" s="73">
        <f>'12 л. РАСКЛАДКА'!R463</f>
        <v>76.3</v>
      </c>
      <c r="M10" s="1000">
        <f>'12 л. РАСКЛАДКА'!R516</f>
        <v>70</v>
      </c>
      <c r="N10" s="1004">
        <f t="shared" si="0"/>
        <v>700</v>
      </c>
      <c r="O10" s="2366">
        <f t="shared" ref="O10:O44" si="2">(N10*100/P10)-100</f>
        <v>0</v>
      </c>
      <c r="P10" s="1004">
        <f t="shared" ref="P10:P44" si="3">(Q10*35/100)*10</f>
        <v>700</v>
      </c>
      <c r="Q10" s="2534">
        <v>200</v>
      </c>
      <c r="S10" s="653"/>
      <c r="T10" s="654"/>
      <c r="U10" s="381"/>
      <c r="V10" s="107"/>
      <c r="W10" s="107"/>
      <c r="X10" s="107"/>
      <c r="Y10" s="107"/>
      <c r="Z10" s="650"/>
      <c r="AA10" s="126"/>
      <c r="AB10" s="651"/>
      <c r="AC10" s="107"/>
      <c r="AD10" s="2697"/>
      <c r="AE10" s="107"/>
      <c r="AF10" s="107"/>
      <c r="AG10" s="107"/>
      <c r="AH10" s="107"/>
      <c r="AI10" s="107"/>
    </row>
    <row r="11" spans="1:35">
      <c r="A11" s="497">
        <v>3</v>
      </c>
      <c r="B11" s="2543" t="s">
        <v>42</v>
      </c>
      <c r="C11" s="2540">
        <f t="shared" si="1"/>
        <v>7</v>
      </c>
      <c r="D11" s="166">
        <f>'12 л. РАСКЛАДКА'!R15</f>
        <v>4.05</v>
      </c>
      <c r="E11" s="73">
        <f>'12 л. РАСКЛАДКА'!R73</f>
        <v>10.5</v>
      </c>
      <c r="F11" s="73">
        <f>'12 л. РАСКЛАДКА'!R132</f>
        <v>2</v>
      </c>
      <c r="G11" s="73">
        <f>'12 л. РАСКЛАДКА'!R188</f>
        <v>21.56</v>
      </c>
      <c r="H11" s="73">
        <f>'12 л. РАСКЛАДКА'!R245</f>
        <v>14</v>
      </c>
      <c r="I11" s="73">
        <f>'12 л. РАСКЛАДКА'!R301</f>
        <v>3.6</v>
      </c>
      <c r="J11" s="73">
        <f>'12 л. РАСКЛАДКА'!R357</f>
        <v>2.5</v>
      </c>
      <c r="K11" s="73">
        <f>'12 л. РАСКЛАДКА'!R410</f>
        <v>7.8100000000000005</v>
      </c>
      <c r="L11" s="73">
        <f>'12 л. РАСКЛАДКА'!R464</f>
        <v>0</v>
      </c>
      <c r="M11" s="1000">
        <f>'12 л. РАСКЛАДКА'!R517</f>
        <v>2.88</v>
      </c>
      <c r="N11" s="1004">
        <f t="shared" si="0"/>
        <v>68.899999999999991</v>
      </c>
      <c r="O11" s="1766">
        <f t="shared" si="2"/>
        <v>-1.5714285714285836</v>
      </c>
      <c r="P11" s="1004">
        <f t="shared" si="3"/>
        <v>70</v>
      </c>
      <c r="Q11" s="2534">
        <v>20</v>
      </c>
      <c r="S11" s="648"/>
      <c r="T11" s="654"/>
      <c r="U11" s="381"/>
      <c r="V11" s="107"/>
      <c r="W11" s="107"/>
      <c r="X11" s="107"/>
      <c r="Y11" s="107"/>
      <c r="Z11" s="650"/>
      <c r="AA11" s="126"/>
      <c r="AB11" s="651"/>
      <c r="AC11" s="107"/>
      <c r="AD11" s="2698"/>
      <c r="AE11" s="107"/>
      <c r="AF11" s="107"/>
      <c r="AG11" s="107"/>
      <c r="AH11" s="107"/>
      <c r="AI11" s="107"/>
    </row>
    <row r="12" spans="1:35">
      <c r="A12" s="497">
        <v>4</v>
      </c>
      <c r="B12" s="2543" t="s">
        <v>43</v>
      </c>
      <c r="C12" s="2540">
        <f t="shared" si="1"/>
        <v>17.5</v>
      </c>
      <c r="D12" s="166">
        <f>'12 л. РАСКЛАДКА'!R16</f>
        <v>0</v>
      </c>
      <c r="E12" s="73">
        <f>'12 л. РАСКЛАДКА'!R74</f>
        <v>0</v>
      </c>
      <c r="F12" s="73">
        <f>'12 л. РАСКЛАДКА'!R133</f>
        <v>39.72</v>
      </c>
      <c r="G12" s="73">
        <f>'12 л. РАСКЛАДКА'!R189</f>
        <v>0</v>
      </c>
      <c r="H12" s="73">
        <f>'12 л. РАСКЛАДКА'!R246</f>
        <v>14.75</v>
      </c>
      <c r="I12" s="73">
        <f>'12 л. РАСКЛАДКА'!R302</f>
        <v>13.4</v>
      </c>
      <c r="J12" s="73">
        <f>'12 л. РАСКЛАДКА'!R358</f>
        <v>45.5</v>
      </c>
      <c r="K12" s="73">
        <f>'12 л. РАСКЛАДКА'!R411</f>
        <v>25</v>
      </c>
      <c r="L12" s="73">
        <f>'12 л. РАСКЛАДКА'!R465</f>
        <v>0</v>
      </c>
      <c r="M12" s="1000">
        <f>'12 л. РАСКЛАДКА'!R518</f>
        <v>44.1</v>
      </c>
      <c r="N12" s="1004">
        <f t="shared" si="0"/>
        <v>182.47</v>
      </c>
      <c r="O12" s="2366">
        <f t="shared" si="2"/>
        <v>4.268571428571434</v>
      </c>
      <c r="P12" s="1004">
        <f t="shared" si="3"/>
        <v>175</v>
      </c>
      <c r="Q12" s="2534">
        <v>50</v>
      </c>
      <c r="S12" s="653"/>
      <c r="T12" s="654"/>
      <c r="U12" s="381"/>
      <c r="V12" s="107"/>
      <c r="W12" s="107"/>
      <c r="X12" s="107"/>
      <c r="Y12" s="107"/>
      <c r="Z12" s="650"/>
      <c r="AA12" s="126"/>
      <c r="AB12" s="651"/>
      <c r="AC12" s="107"/>
      <c r="AD12" s="2697"/>
      <c r="AE12" s="107"/>
      <c r="AF12" s="107"/>
      <c r="AG12" s="107"/>
      <c r="AH12" s="107"/>
      <c r="AI12" s="107"/>
    </row>
    <row r="13" spans="1:35">
      <c r="A13" s="497">
        <v>5</v>
      </c>
      <c r="B13" s="2543" t="s">
        <v>44</v>
      </c>
      <c r="C13" s="2540">
        <f t="shared" si="1"/>
        <v>7</v>
      </c>
      <c r="D13" s="166">
        <f>'12 л. РАСКЛАДКА'!R17</f>
        <v>0</v>
      </c>
      <c r="E13" s="73">
        <f>'12 л. РАСКЛАДКА'!R75</f>
        <v>0</v>
      </c>
      <c r="F13" s="73">
        <f>'12 л. РАСКЛАДКА'!R134</f>
        <v>0</v>
      </c>
      <c r="G13" s="73">
        <f>'12 л. РАСКЛАДКА'!R190</f>
        <v>0</v>
      </c>
      <c r="H13" s="73">
        <f>'12 л. РАСКЛАДКА'!R247</f>
        <v>54.87</v>
      </c>
      <c r="I13" s="73">
        <f>'12 л. РАСКЛАДКА'!R303</f>
        <v>18.309999999999999</v>
      </c>
      <c r="J13" s="73">
        <f>'12 л. РАСКЛАДКА'!R359</f>
        <v>0</v>
      </c>
      <c r="K13" s="73">
        <f>'12 л. РАСКЛАДКА'!R412</f>
        <v>0</v>
      </c>
      <c r="L13" s="73">
        <f>'12 л. РАСКЛАДКА'!R466</f>
        <v>0</v>
      </c>
      <c r="M13" s="1000">
        <f>'12 л. РАСКЛАДКА'!R519</f>
        <v>0</v>
      </c>
      <c r="N13" s="1004">
        <f t="shared" si="0"/>
        <v>73.179999999999993</v>
      </c>
      <c r="O13" s="2366">
        <f t="shared" si="2"/>
        <v>4.5428571428571303</v>
      </c>
      <c r="P13" s="1004">
        <f t="shared" si="3"/>
        <v>70</v>
      </c>
      <c r="Q13" s="2534">
        <v>20</v>
      </c>
      <c r="S13" s="648"/>
      <c r="T13" s="654"/>
      <c r="U13" s="381"/>
      <c r="V13" s="107"/>
      <c r="W13" s="107"/>
      <c r="X13" s="107"/>
      <c r="Y13" s="107"/>
      <c r="Z13" s="650"/>
      <c r="AA13" s="126"/>
      <c r="AB13" s="651"/>
      <c r="AC13" s="107"/>
      <c r="AD13" s="2699"/>
      <c r="AE13" s="107"/>
      <c r="AF13" s="107"/>
      <c r="AG13" s="107"/>
      <c r="AH13" s="107"/>
      <c r="AI13" s="107"/>
    </row>
    <row r="14" spans="1:35">
      <c r="A14" s="497">
        <v>6</v>
      </c>
      <c r="B14" s="2543" t="s">
        <v>45</v>
      </c>
      <c r="C14" s="2549">
        <f t="shared" si="1"/>
        <v>65.45</v>
      </c>
      <c r="D14" s="2397">
        <f>'12 л. РАСКЛАДКА'!R18</f>
        <v>88</v>
      </c>
      <c r="E14" s="2398">
        <f>'12 л. РАСКЛАДКА'!R76</f>
        <v>130</v>
      </c>
      <c r="F14" s="2398">
        <f>'12 л. РАСКЛАДКА'!R135</f>
        <v>0</v>
      </c>
      <c r="G14" s="2398">
        <f>'12 л. РАСКЛАДКА'!R191</f>
        <v>135</v>
      </c>
      <c r="H14" s="2398">
        <f>'12 л. РАСКЛАДКА'!R248</f>
        <v>0</v>
      </c>
      <c r="I14" s="2398">
        <f>'12 л. РАСКЛАДКА'!R304</f>
        <v>105.68</v>
      </c>
      <c r="J14" s="2398">
        <f>'12 л. РАСКЛАДКА'!R360</f>
        <v>0</v>
      </c>
      <c r="K14" s="2398">
        <f>'12 л. РАСКЛАДКА'!R413</f>
        <v>71.367000000000004</v>
      </c>
      <c r="L14" s="2398">
        <f>'12 л. РАСКЛАДКА'!R467</f>
        <v>124.86</v>
      </c>
      <c r="M14" s="2399">
        <f>'12 л. РАСКЛАДКА'!R520</f>
        <v>16</v>
      </c>
      <c r="N14" s="2400">
        <f t="shared" si="0"/>
        <v>670.90700000000004</v>
      </c>
      <c r="O14" s="2410">
        <f t="shared" si="2"/>
        <v>2.5067990832696694</v>
      </c>
      <c r="P14" s="2400">
        <f t="shared" si="3"/>
        <v>654.5</v>
      </c>
      <c r="Q14" s="2535">
        <v>187</v>
      </c>
      <c r="S14" s="648"/>
      <c r="T14" s="654"/>
      <c r="U14" s="381"/>
      <c r="V14" s="107"/>
      <c r="W14" s="107"/>
      <c r="X14" s="107"/>
      <c r="Y14" s="107"/>
      <c r="Z14" s="650"/>
      <c r="AA14" s="126"/>
      <c r="AB14" s="651"/>
      <c r="AC14" s="107"/>
      <c r="AD14" s="2698"/>
      <c r="AE14" s="107"/>
      <c r="AF14" s="107"/>
      <c r="AG14" s="107"/>
      <c r="AH14" s="107"/>
      <c r="AI14" s="107"/>
    </row>
    <row r="15" spans="1:35">
      <c r="A15" s="2390">
        <v>7</v>
      </c>
      <c r="B15" s="2192" t="s">
        <v>864</v>
      </c>
      <c r="C15" s="2549">
        <f t="shared" si="1"/>
        <v>100.8</v>
      </c>
      <c r="D15" s="2404">
        <f>'12 л. РАСКЛАДКА'!R19</f>
        <v>211.99</v>
      </c>
      <c r="E15" s="2408">
        <f>'12 л. РАСКЛАДКА'!R77</f>
        <v>249.35</v>
      </c>
      <c r="F15" s="2404">
        <f>'12 л. РАСКЛАДКА'!R136</f>
        <v>180.02500000000003</v>
      </c>
      <c r="G15" s="2408">
        <f>'12 л. РАСКЛАДКА'!R192</f>
        <v>93.9</v>
      </c>
      <c r="H15" s="2404">
        <f>'12 л. РАСКЛАДКА'!R249</f>
        <v>77.644999999999982</v>
      </c>
      <c r="I15" s="2408">
        <f>'12 л. РАСКЛАДКА'!R305</f>
        <v>112.02</v>
      </c>
      <c r="J15" s="2404">
        <f>'12 л. РАСКЛАДКА'!R361</f>
        <v>175.21999999999997</v>
      </c>
      <c r="K15" s="2408">
        <f>'12 л. РАСКЛАДКА'!R414</f>
        <v>210.13199999999998</v>
      </c>
      <c r="L15" s="2404">
        <f>'12 л. РАСКЛАДКА'!R468</f>
        <v>121.3</v>
      </c>
      <c r="M15" s="2403">
        <f>'12 л. РАСКЛАДКА'!R521</f>
        <v>148.69499999999999</v>
      </c>
      <c r="N15" s="2390">
        <f t="shared" si="0"/>
        <v>1580.2769999999998</v>
      </c>
      <c r="O15" s="2410">
        <f t="shared" si="2"/>
        <v>56.773511904761875</v>
      </c>
      <c r="P15" s="2390">
        <f t="shared" si="3"/>
        <v>1008</v>
      </c>
      <c r="Q15" s="2535">
        <v>288</v>
      </c>
      <c r="R15" s="377"/>
      <c r="S15" s="2702"/>
      <c r="T15" s="662"/>
      <c r="U15" s="662"/>
      <c r="V15" s="107"/>
      <c r="W15" s="107"/>
      <c r="X15" s="107"/>
      <c r="Y15" s="107"/>
      <c r="Z15" s="650"/>
      <c r="AA15" s="126"/>
      <c r="AB15" s="651"/>
      <c r="AC15" s="107"/>
      <c r="AD15" s="2699"/>
      <c r="AE15" s="107"/>
      <c r="AF15" s="107"/>
      <c r="AG15" s="107"/>
      <c r="AH15" s="107"/>
      <c r="AI15" s="107"/>
    </row>
    <row r="16" spans="1:35">
      <c r="A16" s="2391"/>
      <c r="B16" s="2413" t="s">
        <v>965</v>
      </c>
      <c r="C16" s="2546">
        <f t="shared" si="1"/>
        <v>11.200000000000001</v>
      </c>
      <c r="D16" s="2406">
        <f>'12 л. РАСКЛАДКА'!R20</f>
        <v>60</v>
      </c>
      <c r="E16" s="674">
        <f>'12 л. РАСКЛАДКА'!R78</f>
        <v>0</v>
      </c>
      <c r="F16" s="2406">
        <f>'12 л. РАСКЛАДКА'!R137</f>
        <v>0</v>
      </c>
      <c r="G16" s="674">
        <f>'12 л. РАСКЛАДКА'!R193</f>
        <v>0</v>
      </c>
      <c r="H16" s="2406">
        <f>'12 л. РАСКЛАДКА'!R250</f>
        <v>0</v>
      </c>
      <c r="I16" s="674">
        <f>'12 л. РАСКЛАДКА'!R306</f>
        <v>48.6</v>
      </c>
      <c r="J16" s="2406">
        <f>'12 л. РАСКЛАДКА'!R362</f>
        <v>0</v>
      </c>
      <c r="K16" s="674">
        <f>'12 л. РАСКЛАДКА'!R415</f>
        <v>0</v>
      </c>
      <c r="L16" s="2406">
        <f>'12 л. РАСКЛАДКА'!R469</f>
        <v>0</v>
      </c>
      <c r="M16" s="1000">
        <f>'12 л. РАСКЛАДКА'!R522</f>
        <v>0</v>
      </c>
      <c r="N16" s="2391">
        <f t="shared" si="0"/>
        <v>108.6</v>
      </c>
      <c r="O16" s="2411">
        <f t="shared" si="2"/>
        <v>-3.0357142857142918</v>
      </c>
      <c r="P16" s="2391">
        <f t="shared" si="3"/>
        <v>112</v>
      </c>
      <c r="Q16" s="2536">
        <v>32</v>
      </c>
      <c r="R16" s="377"/>
      <c r="S16" s="2702"/>
      <c r="T16" s="662"/>
      <c r="U16" s="662"/>
      <c r="V16" s="107"/>
      <c r="W16" s="107"/>
      <c r="X16" s="107"/>
      <c r="Y16" s="107"/>
      <c r="Z16" s="650"/>
      <c r="AA16" s="126"/>
      <c r="AB16" s="651"/>
      <c r="AC16" s="107"/>
      <c r="AD16" s="2699"/>
      <c r="AE16" s="107"/>
      <c r="AF16" s="107"/>
      <c r="AG16" s="107"/>
      <c r="AH16" s="107"/>
      <c r="AI16" s="107"/>
    </row>
    <row r="17" spans="1:35">
      <c r="A17" s="497">
        <v>8</v>
      </c>
      <c r="B17" s="2543" t="s">
        <v>215</v>
      </c>
      <c r="C17" s="2546">
        <f t="shared" si="1"/>
        <v>64.75</v>
      </c>
      <c r="D17" s="166">
        <f>'12 л. РАСКЛАДКА'!R21</f>
        <v>0</v>
      </c>
      <c r="E17" s="73">
        <f>'12 л. РАСКЛАДКА'!R79</f>
        <v>0</v>
      </c>
      <c r="F17" s="73">
        <f>'12 л. РАСКЛАДКА'!R138</f>
        <v>100</v>
      </c>
      <c r="G17" s="73">
        <f>'12 л. РАСКЛАДКА'!R194</f>
        <v>120</v>
      </c>
      <c r="H17" s="73">
        <f>'12 л. РАСКЛАДКА'!R251</f>
        <v>105</v>
      </c>
      <c r="I17" s="73">
        <f>'12 л. РАСКЛАДКА'!R307</f>
        <v>0</v>
      </c>
      <c r="J17" s="73">
        <f>'12 л. РАСКЛАДКА'!R363</f>
        <v>100</v>
      </c>
      <c r="K17" s="73">
        <f>'12 л. РАСКЛАДКА'!R416</f>
        <v>2.5</v>
      </c>
      <c r="L17" s="73">
        <f>'12 л. РАСКЛАДКА'!R470</f>
        <v>120</v>
      </c>
      <c r="M17" s="1000">
        <f>'12 л. РАСКЛАДКА'!R523</f>
        <v>100</v>
      </c>
      <c r="N17" s="1021">
        <f t="shared" si="0"/>
        <v>647.5</v>
      </c>
      <c r="O17" s="2411">
        <f t="shared" si="2"/>
        <v>0</v>
      </c>
      <c r="P17" s="1021">
        <f t="shared" si="3"/>
        <v>647.5</v>
      </c>
      <c r="Q17" s="2536">
        <v>185</v>
      </c>
      <c r="S17" s="2702"/>
      <c r="T17" s="662"/>
      <c r="U17" s="662"/>
      <c r="V17" s="107"/>
      <c r="W17" s="107"/>
      <c r="X17" s="107"/>
      <c r="Y17" s="107"/>
      <c r="Z17" s="650"/>
      <c r="AA17" s="126"/>
      <c r="AB17" s="651"/>
      <c r="AC17" s="107"/>
      <c r="AD17" s="2697"/>
      <c r="AE17" s="107"/>
      <c r="AF17" s="107"/>
      <c r="AG17" s="107"/>
      <c r="AH17" s="107"/>
      <c r="AI17" s="107"/>
    </row>
    <row r="18" spans="1:35">
      <c r="A18" s="497">
        <v>9</v>
      </c>
      <c r="B18" s="2543" t="s">
        <v>104</v>
      </c>
      <c r="C18" s="2540">
        <f t="shared" si="1"/>
        <v>7</v>
      </c>
      <c r="D18" s="166">
        <f>'12 л. РАСКЛАДКА'!R22</f>
        <v>0</v>
      </c>
      <c r="E18" s="73">
        <f>'12 л. РАСКЛАДКА'!R80</f>
        <v>25</v>
      </c>
      <c r="F18" s="73">
        <f>'12 л. РАСКЛАДКА'!R139</f>
        <v>0</v>
      </c>
      <c r="G18" s="73">
        <f>'12 л. РАСКЛАДКА'!R195</f>
        <v>0</v>
      </c>
      <c r="H18" s="73">
        <f>'12 л. РАСКЛАДКА'!R252</f>
        <v>0</v>
      </c>
      <c r="I18" s="73">
        <f>'12 л. РАСКЛАДКА'!R308</f>
        <v>0</v>
      </c>
      <c r="J18" s="73">
        <f>'12 л. РАСКЛАДКА'!R364</f>
        <v>0</v>
      </c>
      <c r="K18" s="73">
        <f>'12 л. РАСКЛАДКА'!R417</f>
        <v>20</v>
      </c>
      <c r="L18" s="73">
        <f>'12 л. РАСКЛАДКА'!R471</f>
        <v>25</v>
      </c>
      <c r="M18" s="1000">
        <f>'12 л. РАСКЛАДКА'!R524</f>
        <v>0</v>
      </c>
      <c r="N18" s="1004">
        <f t="shared" si="0"/>
        <v>70</v>
      </c>
      <c r="O18" s="2366">
        <f t="shared" si="2"/>
        <v>0</v>
      </c>
      <c r="P18" s="1004">
        <f t="shared" si="3"/>
        <v>70</v>
      </c>
      <c r="Q18" s="2534">
        <v>20</v>
      </c>
      <c r="S18" s="648"/>
      <c r="T18" s="654"/>
      <c r="U18" s="381"/>
      <c r="V18" s="107"/>
      <c r="W18" s="107"/>
      <c r="X18" s="107"/>
      <c r="Y18" s="107"/>
      <c r="Z18" s="650"/>
      <c r="AA18" s="126"/>
      <c r="AB18" s="651"/>
      <c r="AC18" s="107"/>
      <c r="AD18" s="2705"/>
      <c r="AE18" s="107"/>
      <c r="AF18" s="107"/>
      <c r="AG18" s="107"/>
      <c r="AH18" s="107"/>
      <c r="AI18" s="107"/>
    </row>
    <row r="19" spans="1:35">
      <c r="A19" s="497">
        <v>10</v>
      </c>
      <c r="B19" s="2544" t="s">
        <v>466</v>
      </c>
      <c r="C19" s="2540">
        <f t="shared" si="1"/>
        <v>70</v>
      </c>
      <c r="D19" s="166">
        <f>'12 л. РАСКЛАДКА'!R23</f>
        <v>200</v>
      </c>
      <c r="E19" s="73">
        <f>'12 л. РАСКЛАДКА'!R81</f>
        <v>0</v>
      </c>
      <c r="F19" s="73">
        <f>'12 л. РАСКЛАДКА'!R140</f>
        <v>0</v>
      </c>
      <c r="G19" s="73">
        <f>'12 л. РАСКЛАДКА'!R196</f>
        <v>200</v>
      </c>
      <c r="H19" s="73">
        <f>'12 л. РАСКЛАДКА'!R253</f>
        <v>0</v>
      </c>
      <c r="I19" s="73">
        <f>'12 л. РАСКЛАДКА'!R309</f>
        <v>200</v>
      </c>
      <c r="J19" s="73">
        <f>'12 л. РАСКЛАДКА'!R365</f>
        <v>0</v>
      </c>
      <c r="K19" s="73">
        <f>'12 л. РАСКЛАДКА'!R418</f>
        <v>100</v>
      </c>
      <c r="L19" s="73">
        <f>'12 л. РАСКЛАДКА'!R472</f>
        <v>0</v>
      </c>
      <c r="M19" s="1000">
        <f>'12 л. РАСКЛАДКА'!R525</f>
        <v>0</v>
      </c>
      <c r="N19" s="1004">
        <f t="shared" si="0"/>
        <v>700</v>
      </c>
      <c r="O19" s="2366">
        <f t="shared" si="2"/>
        <v>0</v>
      </c>
      <c r="P19" s="1004">
        <f t="shared" si="3"/>
        <v>700</v>
      </c>
      <c r="Q19" s="2534">
        <v>200</v>
      </c>
      <c r="S19" s="648"/>
      <c r="T19" s="654"/>
      <c r="U19" s="381"/>
      <c r="V19" s="107"/>
      <c r="W19" s="107"/>
      <c r="X19" s="107"/>
      <c r="Y19" s="107"/>
      <c r="Z19" s="650"/>
      <c r="AA19" s="126"/>
      <c r="AB19" s="651"/>
      <c r="AC19" s="107"/>
      <c r="AD19" s="2697"/>
      <c r="AE19" s="107"/>
      <c r="AF19" s="107"/>
      <c r="AG19" s="107"/>
      <c r="AH19" s="107"/>
      <c r="AI19" s="107"/>
    </row>
    <row r="20" spans="1:35">
      <c r="A20" s="497">
        <v>11</v>
      </c>
      <c r="B20" s="2543" t="s">
        <v>112</v>
      </c>
      <c r="C20" s="2540">
        <f t="shared" si="1"/>
        <v>27.3</v>
      </c>
      <c r="D20" s="166">
        <f>'12 л. РАСКЛАДКА'!R24</f>
        <v>0</v>
      </c>
      <c r="E20" s="73">
        <f>'12 л. РАСКЛАДКА'!R82</f>
        <v>0</v>
      </c>
      <c r="F20" s="73">
        <f>'12 л. РАСКЛАДКА'!R141</f>
        <v>80.34</v>
      </c>
      <c r="G20" s="73">
        <f>'12 л. РАСКЛАДКА'!R197</f>
        <v>77.7</v>
      </c>
      <c r="H20" s="73">
        <f>'12 л. РАСКЛАДКА'!R254</f>
        <v>40.299999999999997</v>
      </c>
      <c r="I20" s="73">
        <f>'12 л. РАСКЛАДКА'!R310</f>
        <v>0</v>
      </c>
      <c r="J20" s="73">
        <f>'12 л. РАСКЛАДКА'!R366</f>
        <v>0</v>
      </c>
      <c r="K20" s="73">
        <f>'12 л. РАСКЛАДКА'!R419</f>
        <v>0</v>
      </c>
      <c r="L20" s="73">
        <f>'12 л. РАСКЛАДКА'!R473</f>
        <v>74.66</v>
      </c>
      <c r="M20" s="1000">
        <f>'12 л. РАСКЛАДКА'!R526</f>
        <v>0</v>
      </c>
      <c r="N20" s="1004">
        <f t="shared" si="0"/>
        <v>273</v>
      </c>
      <c r="O20" s="2366">
        <f t="shared" si="2"/>
        <v>0</v>
      </c>
      <c r="P20" s="1004">
        <f t="shared" si="3"/>
        <v>273</v>
      </c>
      <c r="Q20" s="2534">
        <v>78</v>
      </c>
      <c r="S20" s="648"/>
      <c r="T20" s="662"/>
      <c r="U20" s="381"/>
      <c r="V20" s="107"/>
      <c r="W20" s="107"/>
      <c r="X20" s="107"/>
      <c r="Y20" s="107"/>
      <c r="Z20" s="650"/>
      <c r="AA20" s="126"/>
      <c r="AB20" s="651"/>
      <c r="AC20" s="107"/>
      <c r="AD20" s="2697"/>
      <c r="AE20" s="107"/>
      <c r="AF20" s="107"/>
      <c r="AG20" s="107"/>
      <c r="AH20" s="107"/>
      <c r="AI20" s="107"/>
    </row>
    <row r="21" spans="1:35">
      <c r="A21" s="497">
        <v>12</v>
      </c>
      <c r="B21" s="2543" t="s">
        <v>113</v>
      </c>
      <c r="C21" s="2540">
        <f t="shared" si="1"/>
        <v>18.55</v>
      </c>
      <c r="D21" s="166">
        <f>'12 л. РАСКЛАДКА'!R25</f>
        <v>50</v>
      </c>
      <c r="E21" s="73">
        <f>'12 л. РАСКЛАДКА'!R83</f>
        <v>0</v>
      </c>
      <c r="F21" s="73">
        <f>'12 л. РАСКЛАДКА'!R142</f>
        <v>0</v>
      </c>
      <c r="G21" s="73">
        <f>'12 л. РАСКЛАДКА'!R198</f>
        <v>0</v>
      </c>
      <c r="H21" s="73">
        <f>'12 л. РАСКЛАДКА'!R255</f>
        <v>0</v>
      </c>
      <c r="I21" s="73">
        <f>'12 л. РАСКЛАДКА'!R311</f>
        <v>0</v>
      </c>
      <c r="J21" s="73">
        <f>'12 л. РАСКЛАДКА'!R367</f>
        <v>135.5</v>
      </c>
      <c r="K21" s="73">
        <f>'12 л. РАСКЛАДКА'!R420</f>
        <v>0</v>
      </c>
      <c r="L21" s="73">
        <f>'12 л. РАСКЛАДКА'!R474</f>
        <v>0</v>
      </c>
      <c r="M21" s="1000">
        <f>'12 л. РАСКЛАДКА'!R527</f>
        <v>0</v>
      </c>
      <c r="N21" s="1004">
        <f t="shared" si="0"/>
        <v>185.5</v>
      </c>
      <c r="O21" s="2366">
        <f t="shared" si="2"/>
        <v>0</v>
      </c>
      <c r="P21" s="1004">
        <f t="shared" si="3"/>
        <v>185.5</v>
      </c>
      <c r="Q21" s="2534">
        <v>53</v>
      </c>
      <c r="S21" s="648"/>
      <c r="T21" s="654"/>
      <c r="U21" s="381"/>
      <c r="V21" s="107"/>
      <c r="W21" s="107"/>
      <c r="X21" s="107"/>
      <c r="Y21" s="107"/>
      <c r="Z21" s="650"/>
      <c r="AA21" s="126"/>
      <c r="AB21" s="651"/>
      <c r="AC21" s="107"/>
      <c r="AD21" s="2697"/>
      <c r="AE21" s="107"/>
      <c r="AF21" s="107"/>
      <c r="AG21" s="107"/>
      <c r="AH21" s="107"/>
      <c r="AI21" s="107"/>
    </row>
    <row r="22" spans="1:35" ht="12.75" customHeight="1">
      <c r="A22" s="497">
        <v>13</v>
      </c>
      <c r="B22" s="2543" t="s">
        <v>46</v>
      </c>
      <c r="C22" s="2540">
        <f t="shared" si="1"/>
        <v>26.95</v>
      </c>
      <c r="D22" s="166">
        <f>'12 л. РАСКЛАДКА'!R26</f>
        <v>41.87</v>
      </c>
      <c r="E22" s="73">
        <f>'12 л. РАСКЛАДКА'!R84</f>
        <v>0</v>
      </c>
      <c r="F22" s="73">
        <f>'12 л. РАСКЛАДКА'!R143</f>
        <v>0</v>
      </c>
      <c r="G22" s="73">
        <f>'12 л. РАСКЛАДКА'!R199</f>
        <v>0</v>
      </c>
      <c r="H22" s="73">
        <f>'12 л. РАСКЛАДКА'!R256</f>
        <v>0</v>
      </c>
      <c r="I22" s="73">
        <f>'12 л. РАСКЛАДКА'!R312</f>
        <v>92.4</v>
      </c>
      <c r="J22" s="73">
        <f>'12 л. РАСКЛАДКА'!R368</f>
        <v>0</v>
      </c>
      <c r="K22" s="73">
        <f>'12 л. РАСКЛАДКА'!R421</f>
        <v>52</v>
      </c>
      <c r="L22" s="73">
        <f>'12 л. РАСКЛАДКА'!R475</f>
        <v>0</v>
      </c>
      <c r="M22" s="1000">
        <f>'12 л. РАСКЛАДКА'!R528</f>
        <v>70.8</v>
      </c>
      <c r="N22" s="1004">
        <f t="shared" si="0"/>
        <v>257.07</v>
      </c>
      <c r="O22" s="1766">
        <f t="shared" si="2"/>
        <v>-4.6122448979591866</v>
      </c>
      <c r="P22" s="1004">
        <f t="shared" si="3"/>
        <v>269.5</v>
      </c>
      <c r="Q22" s="2534">
        <v>77</v>
      </c>
      <c r="S22" s="648"/>
      <c r="T22" s="654"/>
      <c r="U22" s="381"/>
      <c r="V22" s="107"/>
      <c r="W22" s="107"/>
      <c r="X22" s="107"/>
      <c r="Y22" s="107"/>
      <c r="Z22" s="650"/>
      <c r="AA22" s="126"/>
      <c r="AB22" s="651"/>
      <c r="AC22" s="107"/>
      <c r="AD22" s="2697"/>
      <c r="AE22" s="107"/>
      <c r="AF22" s="107"/>
      <c r="AG22" s="107"/>
      <c r="AH22" s="107"/>
      <c r="AI22" s="107"/>
    </row>
    <row r="23" spans="1:35" ht="13.5" customHeight="1">
      <c r="A23" s="497">
        <v>14</v>
      </c>
      <c r="B23" s="2543" t="s">
        <v>114</v>
      </c>
      <c r="C23" s="2540">
        <f t="shared" si="1"/>
        <v>14</v>
      </c>
      <c r="D23" s="166">
        <f>'12 л. РАСКЛАДКА'!R27</f>
        <v>0</v>
      </c>
      <c r="E23" s="73">
        <f>'12 л. РАСКЛАДКА'!R85</f>
        <v>124.8</v>
      </c>
      <c r="F23" s="73">
        <f>'12 л. РАСКЛАДКА'!R144</f>
        <v>0</v>
      </c>
      <c r="G23" s="73">
        <f>'12 л. РАСКЛАДКА'!R200</f>
        <v>0</v>
      </c>
      <c r="H23" s="73">
        <f>'12 л. РАСКЛАДКА'!R257</f>
        <v>0</v>
      </c>
      <c r="I23" s="73">
        <f>'12 л. РАСКЛАДКА'!R313</f>
        <v>0</v>
      </c>
      <c r="J23" s="73">
        <f>'12 л. РАСКЛАДКА'!R369</f>
        <v>0</v>
      </c>
      <c r="K23" s="73">
        <f>'12 л. РАСКЛАДКА'!R422</f>
        <v>0</v>
      </c>
      <c r="L23" s="73">
        <f>'12 л. РАСКЛАДКА'!R476</f>
        <v>0</v>
      </c>
      <c r="M23" s="1000">
        <f>'12 л. РАСКЛАДКА'!R529</f>
        <v>0</v>
      </c>
      <c r="N23" s="1004">
        <f t="shared" si="0"/>
        <v>124.8</v>
      </c>
      <c r="O23" s="1766">
        <f t="shared" si="2"/>
        <v>-10.857142857142861</v>
      </c>
      <c r="P23" s="1004">
        <f t="shared" si="3"/>
        <v>140</v>
      </c>
      <c r="Q23" s="2534">
        <v>40</v>
      </c>
      <c r="S23" s="648"/>
      <c r="T23" s="654"/>
      <c r="U23" s="381"/>
      <c r="V23" s="107"/>
      <c r="W23" s="107"/>
      <c r="X23" s="107"/>
      <c r="Y23" s="107"/>
      <c r="Z23" s="650"/>
      <c r="AA23" s="126"/>
      <c r="AB23" s="651"/>
      <c r="AC23" s="107"/>
      <c r="AD23" s="2697"/>
      <c r="AE23" s="107"/>
      <c r="AF23" s="107"/>
      <c r="AG23" s="107"/>
      <c r="AH23" s="107"/>
      <c r="AI23" s="107"/>
    </row>
    <row r="24" spans="1:35" ht="12" customHeight="1">
      <c r="A24" s="497">
        <v>15</v>
      </c>
      <c r="B24" s="2543" t="s">
        <v>216</v>
      </c>
      <c r="C24" s="2540">
        <f t="shared" si="1"/>
        <v>122.5</v>
      </c>
      <c r="D24" s="166">
        <f>'12 л. РАСКЛАДКА'!R28</f>
        <v>7.8659999999999997</v>
      </c>
      <c r="E24" s="73">
        <f>'12 л. РАСКЛАДКА'!R86</f>
        <v>0</v>
      </c>
      <c r="F24" s="73">
        <f>'12 л. РАСКЛАДКА'!R145</f>
        <v>200</v>
      </c>
      <c r="G24" s="73">
        <f>'12 л. РАСКЛАДКА'!R201</f>
        <v>99.01</v>
      </c>
      <c r="H24" s="73">
        <f>'12 л. РАСКЛАДКА'!R258</f>
        <v>200</v>
      </c>
      <c r="I24" s="73">
        <f>'12 л. РАСКЛАДКА'!R314</f>
        <v>68.400000000000006</v>
      </c>
      <c r="J24" s="73">
        <f>'12 л. РАСКЛАДКА'!R370</f>
        <v>100</v>
      </c>
      <c r="K24" s="73">
        <f>'12 л. РАСКЛАДКА'!R423</f>
        <v>97.6</v>
      </c>
      <c r="L24" s="73">
        <f>'12 л. РАСКЛАДКА'!R477</f>
        <v>67.84</v>
      </c>
      <c r="M24" s="1000">
        <f>'12 л. РАСКЛАДКА'!R530</f>
        <v>236</v>
      </c>
      <c r="N24" s="1004">
        <f t="shared" si="0"/>
        <v>1076.7159999999999</v>
      </c>
      <c r="O24" s="1766">
        <f t="shared" si="2"/>
        <v>-12.104816326530624</v>
      </c>
      <c r="P24" s="1004">
        <f t="shared" si="3"/>
        <v>1225</v>
      </c>
      <c r="Q24" s="2534">
        <v>350</v>
      </c>
      <c r="S24" s="653"/>
      <c r="T24" s="662"/>
      <c r="U24" s="381"/>
      <c r="V24" s="107"/>
      <c r="W24" s="107"/>
      <c r="X24" s="107"/>
      <c r="Y24" s="107"/>
      <c r="Z24" s="650"/>
      <c r="AA24" s="126"/>
      <c r="AB24" s="651"/>
      <c r="AC24" s="107"/>
      <c r="AD24" s="2698"/>
      <c r="AE24" s="107"/>
      <c r="AF24" s="107"/>
      <c r="AG24" s="107"/>
      <c r="AH24" s="107"/>
      <c r="AI24" s="107"/>
    </row>
    <row r="25" spans="1:35" ht="14.25" customHeight="1">
      <c r="A25" s="497">
        <v>16</v>
      </c>
      <c r="B25" s="2543" t="s">
        <v>217</v>
      </c>
      <c r="C25" s="2540">
        <f t="shared" si="1"/>
        <v>63</v>
      </c>
      <c r="D25" s="166">
        <f>'12 л. РАСКЛАДКА'!R29</f>
        <v>0</v>
      </c>
      <c r="E25" s="73">
        <f>'12 л. РАСКЛАДКА'!R87</f>
        <v>0</v>
      </c>
      <c r="F25" s="73">
        <f>'12 л. РАСКЛАДКА'!R146</f>
        <v>0</v>
      </c>
      <c r="G25" s="73">
        <f>'12 л. РАСКЛАДКА'!R202</f>
        <v>0</v>
      </c>
      <c r="H25" s="73">
        <f>'12 л. РАСКЛАДКА'!R259</f>
        <v>0</v>
      </c>
      <c r="I25" s="73">
        <f>'12 л. РАСКЛАДКА'!R315</f>
        <v>0</v>
      </c>
      <c r="J25" s="73">
        <f>'12 л. РАСКЛАДКА'!R371</f>
        <v>0</v>
      </c>
      <c r="K25" s="73">
        <f>'12 л. РАСКЛАДКА'!R424</f>
        <v>0</v>
      </c>
      <c r="L25" s="73">
        <f>'12 л. РАСКЛАДКА'!R478</f>
        <v>0</v>
      </c>
      <c r="M25" s="1000">
        <f>'12 л. РАСКЛАДКА'!R531</f>
        <v>0</v>
      </c>
      <c r="N25" s="1004">
        <f t="shared" si="0"/>
        <v>0</v>
      </c>
      <c r="O25" s="1008">
        <f t="shared" si="2"/>
        <v>-100</v>
      </c>
      <c r="P25" s="1004">
        <f t="shared" si="3"/>
        <v>630</v>
      </c>
      <c r="Q25" s="2534">
        <v>180</v>
      </c>
      <c r="S25" s="653"/>
      <c r="T25" s="662"/>
      <c r="U25" s="381"/>
      <c r="V25" s="107"/>
      <c r="W25" s="107"/>
      <c r="X25" s="107"/>
      <c r="Y25" s="107"/>
      <c r="Z25" s="650"/>
      <c r="AA25" s="126"/>
      <c r="AB25" s="651"/>
      <c r="AC25" s="107"/>
      <c r="AD25" s="2706"/>
      <c r="AE25" s="107"/>
      <c r="AF25" s="107"/>
      <c r="AG25" s="213"/>
      <c r="AH25" s="107"/>
      <c r="AI25" s="107"/>
    </row>
    <row r="26" spans="1:35">
      <c r="A26" s="497">
        <v>17</v>
      </c>
      <c r="B26" s="2543" t="s">
        <v>218</v>
      </c>
      <c r="C26" s="2540">
        <f t="shared" si="1"/>
        <v>21</v>
      </c>
      <c r="D26" s="166">
        <f>'12 л. РАСКЛАДКА'!R30</f>
        <v>0</v>
      </c>
      <c r="E26" s="73">
        <f>'12 л. РАСКЛАДКА'!R88</f>
        <v>0</v>
      </c>
      <c r="F26" s="73">
        <f>'12 л. РАСКЛАДКА'!R147</f>
        <v>0</v>
      </c>
      <c r="G26" s="73">
        <f>'12 л. РАСКЛАДКА'!R203</f>
        <v>0</v>
      </c>
      <c r="H26" s="73">
        <f>'12 л. РАСКЛАДКА'!R260</f>
        <v>109.7</v>
      </c>
      <c r="I26" s="73">
        <f>'12 л. РАСКЛАДКА'!R316</f>
        <v>0</v>
      </c>
      <c r="J26" s="73">
        <f>'12 л. РАСКЛАДКА'!R372</f>
        <v>0</v>
      </c>
      <c r="K26" s="73">
        <f>'12 л. РАСКЛАДКА'!R425</f>
        <v>45</v>
      </c>
      <c r="L26" s="73">
        <f>'12 л. РАСКЛАДКА'!R479</f>
        <v>0</v>
      </c>
      <c r="M26" s="1000">
        <f>'12 л. РАСКЛАДКА'!R532</f>
        <v>28.56</v>
      </c>
      <c r="N26" s="1004">
        <f t="shared" si="0"/>
        <v>183.26</v>
      </c>
      <c r="O26" s="1766">
        <f t="shared" si="2"/>
        <v>-12.733333333333334</v>
      </c>
      <c r="P26" s="1004">
        <f t="shared" si="3"/>
        <v>210</v>
      </c>
      <c r="Q26" s="2534">
        <v>60</v>
      </c>
      <c r="S26" s="648"/>
      <c r="T26" s="654"/>
      <c r="U26" s="381"/>
      <c r="V26" s="107"/>
      <c r="W26" s="107"/>
      <c r="X26" s="107"/>
      <c r="Y26" s="107"/>
      <c r="Z26" s="650"/>
      <c r="AA26" s="126"/>
      <c r="AB26" s="651"/>
      <c r="AC26" s="107"/>
      <c r="AD26" s="2697"/>
      <c r="AE26" s="107"/>
      <c r="AF26" s="107"/>
      <c r="AG26" s="107"/>
      <c r="AH26" s="107"/>
      <c r="AI26" s="107"/>
    </row>
    <row r="27" spans="1:35">
      <c r="A27" s="497">
        <v>18</v>
      </c>
      <c r="B27" s="2543" t="s">
        <v>47</v>
      </c>
      <c r="C27" s="2540">
        <f t="shared" si="1"/>
        <v>5.25</v>
      </c>
      <c r="D27" s="166">
        <f>'12 л. РАСКЛАДКА'!R31</f>
        <v>21.56</v>
      </c>
      <c r="E27" s="73">
        <f>'12 л. РАСКЛАДКА'!R89</f>
        <v>0</v>
      </c>
      <c r="F27" s="73">
        <f>'12 л. РАСКЛАДКА'!R148</f>
        <v>0</v>
      </c>
      <c r="G27" s="73">
        <f>'12 л. РАСКЛАДКА'!R204</f>
        <v>0</v>
      </c>
      <c r="H27" s="73">
        <f>'12 л. РАСКЛАДКА'!R261</f>
        <v>28.44</v>
      </c>
      <c r="I27" s="73">
        <f>'12 л. РАСКЛАДКА'!R317</f>
        <v>0</v>
      </c>
      <c r="J27" s="73">
        <f>'12 л. РАСКЛАДКА'!R373</f>
        <v>0</v>
      </c>
      <c r="K27" s="73">
        <f>'12 л. РАСКЛАДКА'!R426</f>
        <v>0</v>
      </c>
      <c r="L27" s="73">
        <f>'12 л. РАСКЛАДКА'!R480</f>
        <v>0</v>
      </c>
      <c r="M27" s="1000">
        <f>'12 л. РАСКЛАДКА'!R533</f>
        <v>0</v>
      </c>
      <c r="N27" s="1004">
        <f t="shared" si="0"/>
        <v>50</v>
      </c>
      <c r="O27" s="2366">
        <f t="shared" si="2"/>
        <v>-4.7619047619047592</v>
      </c>
      <c r="P27" s="1004">
        <f t="shared" si="3"/>
        <v>52.5</v>
      </c>
      <c r="Q27" s="2534">
        <v>15</v>
      </c>
      <c r="S27" s="648"/>
      <c r="T27" s="654"/>
      <c r="U27" s="381"/>
      <c r="V27" s="107"/>
      <c r="W27" s="107"/>
      <c r="X27" s="107"/>
      <c r="Y27" s="107"/>
      <c r="Z27" s="650"/>
      <c r="AA27" s="126"/>
      <c r="AB27" s="651"/>
      <c r="AC27" s="107"/>
      <c r="AD27" s="2697"/>
      <c r="AE27" s="107"/>
      <c r="AF27" s="107"/>
      <c r="AG27" s="107"/>
      <c r="AH27" s="107"/>
      <c r="AI27" s="107"/>
    </row>
    <row r="28" spans="1:35">
      <c r="A28" s="497">
        <v>19</v>
      </c>
      <c r="B28" s="2543" t="s">
        <v>219</v>
      </c>
      <c r="C28" s="2540">
        <f t="shared" si="1"/>
        <v>3.5</v>
      </c>
      <c r="D28" s="166">
        <f>'12 л. РАСКЛАДКА'!R32</f>
        <v>13.5</v>
      </c>
      <c r="E28" s="73">
        <f>'12 л. РАСКЛАДКА'!R90</f>
        <v>17.899999999999999</v>
      </c>
      <c r="F28" s="73">
        <f>'12 л. РАСКЛАДКА'!R149</f>
        <v>0</v>
      </c>
      <c r="G28" s="73">
        <f>'12 л. РАСКЛАДКА'!R205</f>
        <v>0</v>
      </c>
      <c r="H28" s="73">
        <f>'12 л. РАСКЛАДКА'!R262</f>
        <v>3.6</v>
      </c>
      <c r="I28" s="73">
        <f>'12 л. РАСКЛАДКА'!R318</f>
        <v>0</v>
      </c>
      <c r="J28" s="73">
        <f>'12 л. РАСКЛАДКА'!R374</f>
        <v>0</v>
      </c>
      <c r="K28" s="73">
        <f>'12 л. РАСКЛАДКА'!R427</f>
        <v>0</v>
      </c>
      <c r="L28" s="73">
        <f>'12 л. РАСКЛАДКА'!R481</f>
        <v>0</v>
      </c>
      <c r="M28" s="1000">
        <f>'12 л. РАСКЛАДКА'!R534</f>
        <v>0</v>
      </c>
      <c r="N28" s="1004">
        <f t="shared" si="0"/>
        <v>35</v>
      </c>
      <c r="O28" s="2366">
        <f t="shared" si="2"/>
        <v>0</v>
      </c>
      <c r="P28" s="1004">
        <f t="shared" si="3"/>
        <v>35</v>
      </c>
      <c r="Q28" s="2534">
        <v>10</v>
      </c>
      <c r="S28" s="648"/>
      <c r="T28" s="654"/>
      <c r="U28" s="381"/>
      <c r="V28" s="107"/>
      <c r="W28" s="107"/>
      <c r="X28" s="107"/>
      <c r="Y28" s="107"/>
      <c r="Z28" s="650"/>
      <c r="AA28" s="126"/>
      <c r="AB28" s="651"/>
      <c r="AC28" s="107"/>
      <c r="AD28" s="2699"/>
      <c r="AE28" s="107"/>
      <c r="AF28" s="107"/>
      <c r="AG28" s="107"/>
      <c r="AH28" s="107"/>
      <c r="AI28" s="107"/>
    </row>
    <row r="29" spans="1:35">
      <c r="A29" s="497">
        <v>20</v>
      </c>
      <c r="B29" s="2543" t="s">
        <v>48</v>
      </c>
      <c r="C29" s="2540">
        <f t="shared" si="1"/>
        <v>12.25</v>
      </c>
      <c r="D29" s="166">
        <f>'12 л. РАСКЛАДКА'!R33</f>
        <v>12.2</v>
      </c>
      <c r="E29" s="73">
        <f>'12 л. РАСКЛАДКА'!R91</f>
        <v>13.3</v>
      </c>
      <c r="F29" s="73">
        <f>'12 л. РАСКЛАДКА'!R150</f>
        <v>13</v>
      </c>
      <c r="G29" s="73">
        <f>'12 л. РАСКЛАДКА'!R206</f>
        <v>15.149999999999999</v>
      </c>
      <c r="H29" s="73">
        <f>'12 л. РАСКЛАДКА'!R263</f>
        <v>4.8</v>
      </c>
      <c r="I29" s="73">
        <f>'12 л. РАСКЛАДКА'!R319</f>
        <v>20.3</v>
      </c>
      <c r="J29" s="73">
        <f>'12 л. РАСКЛАДКА'!R375</f>
        <v>8.3000000000000007</v>
      </c>
      <c r="K29" s="73">
        <f>'12 л. РАСКЛАДКА'!R428</f>
        <v>13.57</v>
      </c>
      <c r="L29" s="73">
        <f>'12 л. РАСКЛАДКА'!R482</f>
        <v>11.9</v>
      </c>
      <c r="M29" s="1000">
        <f>'12 л. РАСКЛАДКА'!R535</f>
        <v>10.879999999999999</v>
      </c>
      <c r="N29" s="1004">
        <f t="shared" si="0"/>
        <v>123.4</v>
      </c>
      <c r="O29" s="2366">
        <f t="shared" si="2"/>
        <v>0.73469387755102389</v>
      </c>
      <c r="P29" s="1004">
        <f t="shared" si="3"/>
        <v>122.5</v>
      </c>
      <c r="Q29" s="2534">
        <v>35</v>
      </c>
      <c r="S29" s="648"/>
      <c r="T29" s="654"/>
      <c r="U29" s="381"/>
      <c r="V29" s="107"/>
      <c r="W29" s="107"/>
      <c r="X29" s="107"/>
      <c r="Y29" s="107"/>
      <c r="Z29" s="650"/>
      <c r="AA29" s="126"/>
      <c r="AB29" s="651"/>
      <c r="AC29" s="107"/>
      <c r="AD29" s="2697"/>
      <c r="AE29" s="107"/>
      <c r="AF29" s="107"/>
      <c r="AG29" s="107"/>
      <c r="AH29" s="107"/>
      <c r="AI29" s="107"/>
    </row>
    <row r="30" spans="1:35">
      <c r="A30" s="497">
        <v>21</v>
      </c>
      <c r="B30" s="2543" t="s">
        <v>49</v>
      </c>
      <c r="C30" s="2540">
        <f t="shared" si="1"/>
        <v>6.3</v>
      </c>
      <c r="D30" s="166">
        <f>'12 л. РАСКЛАДКА'!R34</f>
        <v>6</v>
      </c>
      <c r="E30" s="73">
        <f>'12 л. РАСКЛАДКА'!R92</f>
        <v>5</v>
      </c>
      <c r="F30" s="73">
        <f>'12 л. РАСКЛАДКА'!R151</f>
        <v>8</v>
      </c>
      <c r="G30" s="73">
        <f>'12 л. РАСКЛАДКА'!R207</f>
        <v>2</v>
      </c>
      <c r="H30" s="73">
        <f>'12 л. РАСКЛАДКА'!R264</f>
        <v>10.4</v>
      </c>
      <c r="I30" s="73">
        <f>'12 л. РАСКЛАДКА'!R320</f>
        <v>3</v>
      </c>
      <c r="J30" s="73">
        <f>'12 л. РАСКЛАДКА'!R376</f>
        <v>8</v>
      </c>
      <c r="K30" s="73">
        <f>'12 л. РАСКЛАДКА'!R429</f>
        <v>7.9</v>
      </c>
      <c r="L30" s="73">
        <f>'12 л. РАСКЛАДКА'!R483</f>
        <v>3</v>
      </c>
      <c r="M30" s="1000">
        <f>'12 л. РАСКЛАДКА'!R536</f>
        <v>8</v>
      </c>
      <c r="N30" s="1004">
        <f t="shared" si="0"/>
        <v>61.3</v>
      </c>
      <c r="O30" s="1766">
        <f t="shared" si="2"/>
        <v>-2.6984126984126959</v>
      </c>
      <c r="P30" s="1004">
        <f t="shared" si="3"/>
        <v>63</v>
      </c>
      <c r="Q30" s="2534">
        <v>18</v>
      </c>
      <c r="S30" s="648"/>
      <c r="T30" s="654"/>
      <c r="U30" s="381"/>
      <c r="V30" s="107"/>
      <c r="W30" s="107"/>
      <c r="X30" s="107"/>
      <c r="Y30" s="107"/>
      <c r="Z30" s="650"/>
      <c r="AA30" s="126"/>
      <c r="AB30" s="651"/>
      <c r="AC30" s="107"/>
      <c r="AD30" s="2699"/>
      <c r="AE30" s="107"/>
      <c r="AF30" s="107"/>
      <c r="AG30" s="107"/>
      <c r="AH30" s="107"/>
      <c r="AI30" s="107"/>
    </row>
    <row r="31" spans="1:35" ht="12" customHeight="1">
      <c r="A31" s="497">
        <v>22</v>
      </c>
      <c r="B31" s="2543" t="s">
        <v>220</v>
      </c>
      <c r="C31" s="2540">
        <f t="shared" si="1"/>
        <v>14</v>
      </c>
      <c r="D31" s="166">
        <f>'12 л. РАСКЛАДКА'!R35</f>
        <v>5.2240000000000002</v>
      </c>
      <c r="E31" s="73">
        <f>'12 л. РАСКЛАДКА'!R93</f>
        <v>0</v>
      </c>
      <c r="F31" s="73">
        <f>'12 л. РАСКЛАДКА'!R152</f>
        <v>0</v>
      </c>
      <c r="G31" s="73">
        <f>'12 л. РАСКЛАДКА'!R208</f>
        <v>12.46</v>
      </c>
      <c r="H31" s="73">
        <f>'12 л. РАСКЛАДКА'!R265</f>
        <v>13.280000000000001</v>
      </c>
      <c r="I31" s="73">
        <f>'12 л. РАСКЛАДКА'!R321</f>
        <v>0</v>
      </c>
      <c r="J31" s="73">
        <f>'12 л. РАСКЛАДКА'!R377</f>
        <v>0</v>
      </c>
      <c r="K31" s="73">
        <f>'12 л. РАСКЛАДКА'!R430</f>
        <v>7.4</v>
      </c>
      <c r="L31" s="73">
        <f>'12 л. РАСКЛАДКА'!R484</f>
        <v>76.8</v>
      </c>
      <c r="M31" s="1000">
        <f>'12 л. РАСКЛАДКА'!R537</f>
        <v>24.84</v>
      </c>
      <c r="N31" s="1004">
        <f t="shared" si="0"/>
        <v>140.00399999999999</v>
      </c>
      <c r="O31" s="1766">
        <f t="shared" si="2"/>
        <v>2.8571428571382285E-3</v>
      </c>
      <c r="P31" s="1004">
        <f t="shared" si="3"/>
        <v>140</v>
      </c>
      <c r="Q31" s="2534">
        <v>40</v>
      </c>
      <c r="S31" s="648"/>
      <c r="T31" s="654"/>
      <c r="U31" s="381"/>
      <c r="V31" s="107"/>
      <c r="W31" s="107"/>
      <c r="X31" s="107"/>
      <c r="Y31" s="107"/>
      <c r="Z31" s="650"/>
      <c r="AA31" s="126"/>
      <c r="AB31" s="651"/>
      <c r="AC31" s="107"/>
      <c r="AD31" s="2697"/>
      <c r="AE31" s="107"/>
      <c r="AF31" s="107"/>
      <c r="AG31" s="107"/>
      <c r="AH31" s="107"/>
      <c r="AI31" s="107"/>
    </row>
    <row r="32" spans="1:35" ht="13.5" customHeight="1">
      <c r="A32" s="497">
        <v>23</v>
      </c>
      <c r="B32" s="2543" t="s">
        <v>50</v>
      </c>
      <c r="C32" s="2540">
        <f t="shared" si="1"/>
        <v>12.25</v>
      </c>
      <c r="D32" s="166">
        <f>'12 л. РАСКЛАДКА'!R36</f>
        <v>0</v>
      </c>
      <c r="E32" s="73">
        <f>'12 л. РАСКЛАДКА'!R94</f>
        <v>9.5</v>
      </c>
      <c r="F32" s="73">
        <f>'12 л. РАСКЛАДКА'!R153</f>
        <v>13.22</v>
      </c>
      <c r="G32" s="73">
        <f>'12 л. РАСКЛАДКА'!R209</f>
        <v>0</v>
      </c>
      <c r="H32" s="73">
        <f>'12 л. РАСКЛАДКА'!R266</f>
        <v>19.84</v>
      </c>
      <c r="I32" s="73">
        <f>'12 л. РАСКЛАДКА'!R322</f>
        <v>3</v>
      </c>
      <c r="J32" s="73">
        <f>'12 л. РАСКЛАДКА'!R378</f>
        <v>13</v>
      </c>
      <c r="K32" s="73">
        <f>'12 л. РАСКЛАДКА'!R431</f>
        <v>20.82</v>
      </c>
      <c r="L32" s="73">
        <f>'12 л. РАСКЛАДКА'!R485</f>
        <v>7.72</v>
      </c>
      <c r="M32" s="1000">
        <f>'12 л. РАСКЛАДКА'!R538</f>
        <v>12.74</v>
      </c>
      <c r="N32" s="1004">
        <f t="shared" si="0"/>
        <v>99.839999999999989</v>
      </c>
      <c r="O32" s="1766">
        <f t="shared" si="2"/>
        <v>-18.497959183673487</v>
      </c>
      <c r="P32" s="1004">
        <f t="shared" si="3"/>
        <v>122.5</v>
      </c>
      <c r="Q32" s="2534">
        <v>35</v>
      </c>
      <c r="S32" s="648"/>
      <c r="T32" s="654"/>
      <c r="U32" s="381"/>
      <c r="V32" s="107"/>
      <c r="W32" s="107"/>
      <c r="X32" s="107"/>
      <c r="Y32" s="107"/>
      <c r="Z32" s="650"/>
      <c r="AA32" s="126"/>
      <c r="AB32" s="651"/>
      <c r="AC32" s="107"/>
      <c r="AD32" s="2697"/>
      <c r="AE32" s="107"/>
      <c r="AF32" s="107"/>
      <c r="AG32" s="107"/>
      <c r="AH32" s="107"/>
      <c r="AI32" s="107"/>
    </row>
    <row r="33" spans="1:35" ht="12.75" customHeight="1">
      <c r="A33" s="497">
        <v>24</v>
      </c>
      <c r="B33" s="2543" t="s">
        <v>51</v>
      </c>
      <c r="C33" s="2540">
        <f t="shared" si="1"/>
        <v>5.25</v>
      </c>
      <c r="D33" s="166">
        <f>'12 л. РАСКЛАДКА'!R37</f>
        <v>0</v>
      </c>
      <c r="E33" s="73">
        <f>'12 л. РАСКЛАДКА'!R95</f>
        <v>0</v>
      </c>
      <c r="F33" s="73">
        <f>'12 л. РАСКЛАДКА'!R154</f>
        <v>0</v>
      </c>
      <c r="G33" s="73">
        <f>'12 л. РАСКЛАДКА'!R210</f>
        <v>0</v>
      </c>
      <c r="H33" s="73">
        <f>'12 л. РАСКЛАДКА'!R267</f>
        <v>0</v>
      </c>
      <c r="I33" s="73">
        <f>'12 л. РАСКЛАДКА'!R323</f>
        <v>0</v>
      </c>
      <c r="J33" s="73">
        <f>'12 л. РАСКЛАДКА'!R379</f>
        <v>50</v>
      </c>
      <c r="K33" s="73">
        <f>'12 л. РАСКЛАДКА'!R432</f>
        <v>0</v>
      </c>
      <c r="L33" s="73">
        <f>'12 л. РАСКЛАДКА'!R486</f>
        <v>0</v>
      </c>
      <c r="M33" s="1000">
        <f>'12 л. РАСКЛАДКА'!R539</f>
        <v>0</v>
      </c>
      <c r="N33" s="1004">
        <f t="shared" si="0"/>
        <v>50</v>
      </c>
      <c r="O33" s="1766">
        <f t="shared" si="2"/>
        <v>-4.7619047619047592</v>
      </c>
      <c r="P33" s="1004">
        <f t="shared" si="3"/>
        <v>52.5</v>
      </c>
      <c r="Q33" s="2534">
        <v>15</v>
      </c>
      <c r="S33" s="648"/>
      <c r="T33" s="654"/>
      <c r="U33" s="381"/>
      <c r="V33" s="107"/>
      <c r="W33" s="107"/>
      <c r="X33" s="107"/>
      <c r="Y33" s="107"/>
      <c r="Z33" s="650"/>
      <c r="AA33" s="126"/>
      <c r="AB33" s="651"/>
      <c r="AC33" s="107"/>
      <c r="AD33" s="2697"/>
      <c r="AE33" s="107"/>
      <c r="AF33" s="107"/>
      <c r="AG33" s="107"/>
      <c r="AH33" s="107"/>
      <c r="AI33" s="107"/>
    </row>
    <row r="34" spans="1:35" ht="12" customHeight="1">
      <c r="A34" s="497">
        <v>25</v>
      </c>
      <c r="B34" s="2543" t="s">
        <v>52</v>
      </c>
      <c r="C34" s="2540">
        <f t="shared" si="1"/>
        <v>0.70000000000000007</v>
      </c>
      <c r="D34" s="166">
        <f>'12 л. РАСКЛАДКА'!R38</f>
        <v>0</v>
      </c>
      <c r="E34" s="73">
        <f>'12 л. РАСКЛАДКА'!R96</f>
        <v>0</v>
      </c>
      <c r="F34" s="73">
        <f>'12 л. РАСКЛАДКА'!R155</f>
        <v>0</v>
      </c>
      <c r="G34" s="73">
        <f>'12 л. РАСКЛАДКА'!R211</f>
        <v>0</v>
      </c>
      <c r="H34" s="73">
        <f>'12 л. РАСКЛАДКА'!R268</f>
        <v>0</v>
      </c>
      <c r="I34" s="73">
        <f>'12 л. РАСКЛАДКА'!R324</f>
        <v>0</v>
      </c>
      <c r="J34" s="73">
        <f>'12 л. РАСКЛАДКА'!R380</f>
        <v>1</v>
      </c>
      <c r="K34" s="73">
        <f>'12 л. РАСКЛАДКА'!R433</f>
        <v>0</v>
      </c>
      <c r="L34" s="73">
        <f>'12 л. РАСКЛАДКА'!R487</f>
        <v>0</v>
      </c>
      <c r="M34" s="1000">
        <f>'12 л. РАСКЛАДКА'!R540</f>
        <v>0</v>
      </c>
      <c r="N34" s="1004">
        <f t="shared" si="0"/>
        <v>1</v>
      </c>
      <c r="O34" s="1766">
        <f t="shared" si="2"/>
        <v>-85.714285714285708</v>
      </c>
      <c r="P34" s="1004">
        <f t="shared" si="3"/>
        <v>7</v>
      </c>
      <c r="Q34" s="2534">
        <v>2</v>
      </c>
      <c r="S34" s="648"/>
      <c r="T34" s="662"/>
      <c r="U34" s="381"/>
      <c r="V34" s="107"/>
      <c r="W34" s="107"/>
      <c r="X34" s="107"/>
      <c r="Y34" s="107"/>
      <c r="Z34" s="650"/>
      <c r="AA34" s="126"/>
      <c r="AB34" s="651"/>
      <c r="AC34" s="107"/>
      <c r="AD34" s="2700"/>
      <c r="AE34" s="107"/>
      <c r="AF34" s="107"/>
      <c r="AG34" s="107"/>
      <c r="AH34" s="107"/>
      <c r="AI34" s="107"/>
    </row>
    <row r="35" spans="1:35" ht="15.75" customHeight="1">
      <c r="A35" s="497">
        <v>26</v>
      </c>
      <c r="B35" s="2543" t="s">
        <v>221</v>
      </c>
      <c r="C35" s="2540">
        <f t="shared" si="1"/>
        <v>0.42</v>
      </c>
      <c r="D35" s="166">
        <f>'12 л. РАСКЛАДКА'!R39</f>
        <v>0</v>
      </c>
      <c r="E35" s="73">
        <f>'12 л. РАСКЛАДКА'!R97</f>
        <v>0</v>
      </c>
      <c r="F35" s="73">
        <f>'12 л. РАСКЛАДКА'!R156</f>
        <v>0</v>
      </c>
      <c r="G35" s="73">
        <f>'12 л. РАСКЛАДКА'!R212</f>
        <v>0</v>
      </c>
      <c r="H35" s="73">
        <f>'12 л. РАСКЛАДКА'!R269</f>
        <v>4</v>
      </c>
      <c r="I35" s="73">
        <f>'12 л. РАСКЛАДКА'!R325</f>
        <v>0</v>
      </c>
      <c r="J35" s="73">
        <f>'12 л. РАСКЛАДКА'!R381</f>
        <v>0</v>
      </c>
      <c r="K35" s="73">
        <f>'12 л. РАСКЛАДКА'!R434</f>
        <v>0</v>
      </c>
      <c r="L35" s="73">
        <f>'12 л. РАСКЛАДКА'!R488</f>
        <v>0</v>
      </c>
      <c r="M35" s="1000">
        <f>'12 л. РАСКЛАДКА'!R541</f>
        <v>0</v>
      </c>
      <c r="N35" s="1004">
        <f t="shared" si="0"/>
        <v>4</v>
      </c>
      <c r="O35" s="1766">
        <f t="shared" si="2"/>
        <v>-4.7619047619047592</v>
      </c>
      <c r="P35" s="1004">
        <f t="shared" si="3"/>
        <v>4.2</v>
      </c>
      <c r="Q35" s="2534">
        <v>1.2</v>
      </c>
      <c r="S35" s="648"/>
      <c r="T35" s="654"/>
      <c r="U35" s="381"/>
      <c r="V35" s="107"/>
      <c r="W35" s="107"/>
      <c r="X35" s="107"/>
      <c r="Y35" s="107"/>
      <c r="Z35" s="650"/>
      <c r="AA35" s="126"/>
      <c r="AB35" s="651"/>
      <c r="AC35" s="107"/>
      <c r="AD35" s="2697"/>
      <c r="AE35" s="107"/>
      <c r="AF35" s="107"/>
      <c r="AG35" s="107"/>
      <c r="AH35" s="107"/>
      <c r="AI35" s="107"/>
    </row>
    <row r="36" spans="1:35" ht="12" customHeight="1">
      <c r="A36" s="497">
        <v>27</v>
      </c>
      <c r="B36" s="2543" t="s">
        <v>115</v>
      </c>
      <c r="C36" s="2540">
        <f t="shared" si="1"/>
        <v>0.70000000000000007</v>
      </c>
      <c r="D36" s="166">
        <f>'12 л. РАСКЛАДКА'!R40</f>
        <v>0</v>
      </c>
      <c r="E36" s="73">
        <f>'12 л. РАСКЛАДКА'!R98</f>
        <v>0</v>
      </c>
      <c r="F36" s="73">
        <f>'12 л. РАСКЛАДКА'!R157</f>
        <v>3</v>
      </c>
      <c r="G36" s="73">
        <f>'12 л. РАСКЛАДКА'!R213</f>
        <v>0</v>
      </c>
      <c r="H36" s="73">
        <f>'12 л. РАСКЛАДКА'!R270</f>
        <v>0</v>
      </c>
      <c r="I36" s="73">
        <f>'12 л. РАСКЛАДКА'!R326</f>
        <v>0</v>
      </c>
      <c r="J36" s="73">
        <f>'12 л. РАСКЛАДКА'!R382</f>
        <v>0</v>
      </c>
      <c r="K36" s="73">
        <f>'12 л. РАСКЛАДКА'!R435</f>
        <v>0</v>
      </c>
      <c r="L36" s="73">
        <f>'12 л. РАСКЛАДКА'!R489</f>
        <v>0</v>
      </c>
      <c r="M36" s="1000">
        <f>'12 л. РАСКЛАДКА'!R542</f>
        <v>3</v>
      </c>
      <c r="N36" s="1004">
        <f t="shared" si="0"/>
        <v>6</v>
      </c>
      <c r="O36" s="1008">
        <f t="shared" si="2"/>
        <v>-14.285714285714292</v>
      </c>
      <c r="P36" s="1004">
        <f t="shared" si="3"/>
        <v>7</v>
      </c>
      <c r="Q36" s="2534">
        <v>2</v>
      </c>
      <c r="S36" s="648"/>
      <c r="T36" s="662"/>
      <c r="U36" s="381"/>
      <c r="V36" s="107"/>
      <c r="W36" s="107"/>
      <c r="X36" s="107"/>
      <c r="Y36" s="107"/>
      <c r="Z36" s="650"/>
      <c r="AA36" s="126"/>
      <c r="AB36" s="651"/>
      <c r="AC36" s="107"/>
      <c r="AD36" s="2705"/>
      <c r="AE36" s="107"/>
      <c r="AF36" s="107"/>
      <c r="AG36" s="107"/>
      <c r="AH36" s="107"/>
      <c r="AI36" s="107"/>
    </row>
    <row r="37" spans="1:35" ht="12" hidden="1" customHeight="1">
      <c r="A37" s="497">
        <v>28</v>
      </c>
      <c r="B37" s="2543" t="s">
        <v>53</v>
      </c>
      <c r="C37" s="2540">
        <f t="shared" si="1"/>
        <v>0.105</v>
      </c>
      <c r="D37" s="166">
        <f>'12 л. РАСКЛАДКА'!R41</f>
        <v>0</v>
      </c>
      <c r="E37" s="73">
        <f>'12 л. РАСКЛАДКА'!R99</f>
        <v>0</v>
      </c>
      <c r="F37" s="73">
        <f>'12 л. РАСКЛАДКА'!R158</f>
        <v>0</v>
      </c>
      <c r="G37" s="73">
        <f>'12 л. РАСКЛАДКА'!R214</f>
        <v>0</v>
      </c>
      <c r="H37" s="73">
        <f>'12 л. РАСКЛАДКА'!R271</f>
        <v>0</v>
      </c>
      <c r="I37" s="73">
        <f>'12 л. РАСКЛАДКА'!R327</f>
        <v>0</v>
      </c>
      <c r="J37" s="73">
        <f>'12 л. РАСКЛАДКА'!R383</f>
        <v>0</v>
      </c>
      <c r="K37" s="73">
        <f>'12 л. РАСКЛАДКА'!R436</f>
        <v>0</v>
      </c>
      <c r="L37" s="73">
        <f>'12 л. РАСКЛАДКА'!R490</f>
        <v>0</v>
      </c>
      <c r="M37" s="1000">
        <f>'12 л. РАСКЛАДКА'!R543</f>
        <v>0</v>
      </c>
      <c r="N37" s="1004">
        <f t="shared" si="0"/>
        <v>0</v>
      </c>
      <c r="O37" s="1008">
        <f t="shared" si="2"/>
        <v>-100</v>
      </c>
      <c r="P37" s="1004">
        <f t="shared" si="3"/>
        <v>1.05</v>
      </c>
      <c r="Q37" s="2534">
        <v>0.3</v>
      </c>
      <c r="S37" s="648"/>
      <c r="T37" s="654"/>
      <c r="U37" s="381"/>
      <c r="V37" s="107"/>
      <c r="W37" s="107"/>
      <c r="X37" s="107"/>
      <c r="Y37" s="107"/>
      <c r="Z37" s="650"/>
      <c r="AA37" s="126"/>
      <c r="AB37" s="651"/>
      <c r="AC37" s="107"/>
      <c r="AD37" s="2699"/>
      <c r="AE37" s="107"/>
      <c r="AF37" s="107"/>
      <c r="AG37" s="107"/>
      <c r="AH37" s="107"/>
      <c r="AI37" s="107"/>
    </row>
    <row r="38" spans="1:35" ht="12.75" customHeight="1">
      <c r="A38" s="497">
        <v>29</v>
      </c>
      <c r="B38" s="539" t="s">
        <v>222</v>
      </c>
      <c r="C38" s="2540">
        <f t="shared" si="1"/>
        <v>1.75</v>
      </c>
      <c r="D38" s="166">
        <f>'12 л. РАСКЛАДКА'!R42</f>
        <v>2.2200000000000002</v>
      </c>
      <c r="E38" s="73">
        <f>'12 л. РАСКЛАДКА'!R100</f>
        <v>1.7</v>
      </c>
      <c r="F38" s="73">
        <f>'12 л. РАСКЛАДКА'!R159</f>
        <v>1.6900000000000002</v>
      </c>
      <c r="G38" s="73">
        <f>'12 л. РАСКЛАДКА'!R215</f>
        <v>2.0699999999999998</v>
      </c>
      <c r="H38" s="73">
        <f>'12 л. РАСКЛАДКА'!R272</f>
        <v>1.7130000000000001</v>
      </c>
      <c r="I38" s="73">
        <f>'12 л. РАСКЛАДКА'!R328</f>
        <v>1.84</v>
      </c>
      <c r="J38" s="73">
        <f>'12 л. РАСКЛАДКА'!R384</f>
        <v>1.7090000000000001</v>
      </c>
      <c r="K38" s="73">
        <f>'12 л. РАСКЛАДКА'!R437</f>
        <v>2.7</v>
      </c>
      <c r="L38" s="73">
        <f>'12 л. РАСКЛАДКА'!R491</f>
        <v>1.55</v>
      </c>
      <c r="M38" s="1000">
        <f>'12 л. РАСКЛАДКА'!R544</f>
        <v>1.8459999999999999</v>
      </c>
      <c r="N38" s="1004">
        <f t="shared" si="0"/>
        <v>19.038</v>
      </c>
      <c r="O38" s="1008">
        <f t="shared" si="2"/>
        <v>8.78857142857143</v>
      </c>
      <c r="P38" s="1004">
        <f t="shared" si="3"/>
        <v>17.5</v>
      </c>
      <c r="Q38" s="2534">
        <v>5</v>
      </c>
      <c r="S38" s="648"/>
      <c r="T38" s="654"/>
      <c r="U38" s="381"/>
      <c r="V38" s="107"/>
      <c r="W38" s="107"/>
      <c r="X38" s="107"/>
      <c r="Y38" s="107"/>
      <c r="Z38" s="650"/>
      <c r="AA38" s="126"/>
      <c r="AB38" s="651"/>
      <c r="AC38" s="107"/>
      <c r="AD38" s="2699"/>
      <c r="AE38" s="107"/>
      <c r="AF38" s="107"/>
      <c r="AG38" s="107"/>
      <c r="AH38" s="107"/>
      <c r="AI38" s="107"/>
    </row>
    <row r="39" spans="1:35" ht="13.5" customHeight="1">
      <c r="A39" s="497">
        <v>30</v>
      </c>
      <c r="B39" s="2543" t="s">
        <v>116</v>
      </c>
      <c r="C39" s="2540">
        <f t="shared" si="1"/>
        <v>1.4000000000000001</v>
      </c>
      <c r="D39" s="166">
        <f>'12 л. РАСКЛАДКА'!R43</f>
        <v>0</v>
      </c>
      <c r="E39" s="73">
        <f>'12 л. РАСКЛАДКА'!R101</f>
        <v>0</v>
      </c>
      <c r="F39" s="73">
        <f>'12 л. РАСКЛАДКА'!R160</f>
        <v>0</v>
      </c>
      <c r="G39" s="73">
        <f>'12 л. РАСКЛАДКА'!R216</f>
        <v>0</v>
      </c>
      <c r="H39" s="73">
        <f>'12 л. РАСКЛАДКА'!R273</f>
        <v>0</v>
      </c>
      <c r="I39" s="73">
        <f>'12 л. РАСКЛАДКА'!R329</f>
        <v>0</v>
      </c>
      <c r="J39" s="73">
        <f>'12 л. РАСКЛАДКА'!R385</f>
        <v>0</v>
      </c>
      <c r="K39" s="73">
        <f>'12 л. РАСКЛАДКА'!R438</f>
        <v>10</v>
      </c>
      <c r="L39" s="73">
        <f>'12 л. РАСКЛАДКА'!R492</f>
        <v>0</v>
      </c>
      <c r="M39" s="1000">
        <f>'12 л. РАСКЛАДКА'!R545</f>
        <v>0</v>
      </c>
      <c r="N39" s="1004">
        <f t="shared" si="0"/>
        <v>10</v>
      </c>
      <c r="O39" s="1766">
        <f t="shared" si="2"/>
        <v>-28.571428571428569</v>
      </c>
      <c r="P39" s="1004">
        <f t="shared" si="3"/>
        <v>14</v>
      </c>
      <c r="Q39" s="2534">
        <v>4</v>
      </c>
      <c r="S39" s="653"/>
      <c r="T39" s="662"/>
      <c r="U39" s="381"/>
      <c r="V39" s="107"/>
      <c r="W39" s="107"/>
      <c r="X39" s="107"/>
      <c r="Y39" s="107"/>
      <c r="Z39" s="650"/>
      <c r="AA39" s="126"/>
      <c r="AB39" s="651"/>
      <c r="AC39" s="107"/>
      <c r="AD39" s="2697"/>
      <c r="AE39" s="107"/>
      <c r="AF39" s="107"/>
      <c r="AG39" s="107"/>
      <c r="AH39" s="107"/>
      <c r="AI39" s="107"/>
    </row>
    <row r="40" spans="1:35" ht="14.25" customHeight="1">
      <c r="A40" s="497">
        <v>31</v>
      </c>
      <c r="B40" s="2543" t="s">
        <v>117</v>
      </c>
      <c r="C40" s="2540">
        <f t="shared" si="1"/>
        <v>0.70000000000000007</v>
      </c>
      <c r="D40" s="166">
        <f>'12 л. РАСКЛАДКА'!R44</f>
        <v>1.0142</v>
      </c>
      <c r="E40" s="73">
        <f>'12 л. РАСКЛАДКА'!R102</f>
        <v>1.0859999999999999</v>
      </c>
      <c r="F40" s="73">
        <f>'12 л. РАСКЛАДКА'!R161</f>
        <v>1.2456999999999998</v>
      </c>
      <c r="G40" s="73">
        <f>'12 л. РАСКЛАДКА'!R217</f>
        <v>0.01</v>
      </c>
      <c r="H40" s="73">
        <f>'12 л. РАСКЛАДКА'!R274</f>
        <v>8.199999999999999E-2</v>
      </c>
      <c r="I40" s="73">
        <f>'12 л. РАСКЛАДКА'!R330</f>
        <v>1.9299999999999998E-2</v>
      </c>
      <c r="J40" s="73">
        <f>'12 л. РАСКЛАДКА'!R386</f>
        <v>1.962</v>
      </c>
      <c r="K40" s="73">
        <f>'12 л. РАСКЛАДКА'!R439</f>
        <v>1.05</v>
      </c>
      <c r="L40" s="73">
        <f>'12 л. РАСКЛАДКА'!R493</f>
        <v>1.1599999999999999</v>
      </c>
      <c r="M40" s="1000">
        <f>'12 л. РАСКЛАДКА'!R546</f>
        <v>1.145</v>
      </c>
      <c r="N40" s="1004">
        <f t="shared" si="0"/>
        <v>8.7741999999999987</v>
      </c>
      <c r="O40" s="1766">
        <f t="shared" si="2"/>
        <v>25.345714285714266</v>
      </c>
      <c r="P40" s="1004">
        <f t="shared" si="3"/>
        <v>7</v>
      </c>
      <c r="Q40" s="2534">
        <v>2</v>
      </c>
      <c r="S40" s="2707"/>
      <c r="T40" s="662"/>
      <c r="U40" s="381"/>
      <c r="V40" s="107"/>
      <c r="W40" s="107"/>
      <c r="X40" s="107"/>
      <c r="Y40" s="107"/>
      <c r="Z40" s="650"/>
      <c r="AA40" s="126"/>
      <c r="AB40" s="651"/>
      <c r="AC40" s="107"/>
      <c r="AD40" s="2703"/>
      <c r="AE40" s="107"/>
      <c r="AF40" s="107"/>
      <c r="AG40" s="107"/>
      <c r="AH40" s="107"/>
      <c r="AI40" s="107"/>
    </row>
    <row r="41" spans="1:35" ht="15" customHeight="1">
      <c r="A41" s="497">
        <v>32</v>
      </c>
      <c r="B41" s="2543" t="s">
        <v>55</v>
      </c>
      <c r="C41" s="2540">
        <f t="shared" si="1"/>
        <v>31.5</v>
      </c>
      <c r="D41" s="675">
        <f>'12 л. МЕНЮ '!D83</f>
        <v>27.707000000000001</v>
      </c>
      <c r="E41" s="92">
        <f>'12 л. МЕНЮ '!D134</f>
        <v>31.275999999999996</v>
      </c>
      <c r="F41" s="92">
        <f>'12 л. МЕНЮ '!D192</f>
        <v>30.324000000000002</v>
      </c>
      <c r="G41" s="92">
        <f>'12 л. МЕНЮ '!D244</f>
        <v>31.874999999999996</v>
      </c>
      <c r="H41" s="92">
        <f>'12 л. МЕНЮ '!D299</f>
        <v>36.318000000000005</v>
      </c>
      <c r="I41" s="92">
        <f>'12 л. МЕНЮ '!D410</f>
        <v>30.175999999999998</v>
      </c>
      <c r="J41" s="92">
        <f>'12 л. МЕНЮ '!D464</f>
        <v>30.980999999999998</v>
      </c>
      <c r="K41" s="92">
        <f>'12 л. МЕНЮ '!D520</f>
        <v>33.905000000000001</v>
      </c>
      <c r="L41" s="92">
        <f>'12 л. МЕНЮ '!D574</f>
        <v>29.499999999999996</v>
      </c>
      <c r="M41" s="1001">
        <f>'12 л. МЕНЮ '!D627</f>
        <v>32.94100000000001</v>
      </c>
      <c r="N41" s="1004">
        <f t="shared" si="0"/>
        <v>315.00299999999999</v>
      </c>
      <c r="O41" s="2368">
        <f t="shared" si="2"/>
        <v>9.5238095238414644E-4</v>
      </c>
      <c r="P41" s="1004">
        <f t="shared" si="3"/>
        <v>315</v>
      </c>
      <c r="Q41" s="2534">
        <v>90</v>
      </c>
      <c r="S41" s="2702"/>
      <c r="T41" s="662"/>
      <c r="U41" s="381"/>
      <c r="V41" s="107"/>
      <c r="W41" s="107"/>
      <c r="X41" s="107"/>
      <c r="Y41" s="107"/>
      <c r="Z41" s="650"/>
      <c r="AA41" s="126"/>
      <c r="AB41" s="651"/>
      <c r="AC41" s="107"/>
      <c r="AD41" s="2697"/>
      <c r="AE41" s="107"/>
      <c r="AF41" s="107"/>
      <c r="AG41" s="107"/>
      <c r="AH41" s="107"/>
      <c r="AI41" s="107"/>
    </row>
    <row r="42" spans="1:35" ht="12.75" customHeight="1">
      <c r="A42" s="497">
        <v>33</v>
      </c>
      <c r="B42" s="2543" t="s">
        <v>56</v>
      </c>
      <c r="C42" s="2540">
        <f t="shared" si="1"/>
        <v>32.200000000000003</v>
      </c>
      <c r="D42" s="675">
        <f>'12 л. МЕНЮ '!E83</f>
        <v>30.527000000000001</v>
      </c>
      <c r="E42" s="92">
        <f>'12 л. МЕНЮ '!E134</f>
        <v>31.601900000000001</v>
      </c>
      <c r="F42" s="92">
        <f>'12 л. МЕНЮ '!E192</f>
        <v>33.903000000000006</v>
      </c>
      <c r="G42" s="92">
        <f>'12 л. МЕНЮ '!E244</f>
        <v>29.618000000000002</v>
      </c>
      <c r="H42" s="92">
        <f>'12 л. МЕНЮ '!E299</f>
        <v>35.350100000000005</v>
      </c>
      <c r="I42" s="92">
        <f>'12 л. МЕНЮ '!E410</f>
        <v>29.376999999999999</v>
      </c>
      <c r="J42" s="92">
        <f>'12 л. МЕНЮ '!E464</f>
        <v>27.170999999999999</v>
      </c>
      <c r="K42" s="92">
        <f>'12 л. МЕНЮ '!E520</f>
        <v>32.234999999999999</v>
      </c>
      <c r="L42" s="92">
        <f>'12 л. МЕНЮ '!E574</f>
        <v>38.866999999999997</v>
      </c>
      <c r="M42" s="1001">
        <f>'12 л. МЕНЮ '!E627</f>
        <v>33.350000000000009</v>
      </c>
      <c r="N42" s="1004">
        <f t="shared" si="0"/>
        <v>322.00000000000006</v>
      </c>
      <c r="O42" s="2368">
        <f t="shared" si="2"/>
        <v>0</v>
      </c>
      <c r="P42" s="1004">
        <f t="shared" si="3"/>
        <v>322</v>
      </c>
      <c r="Q42" s="2534">
        <v>92</v>
      </c>
      <c r="S42" s="2702"/>
      <c r="T42" s="662"/>
      <c r="U42" s="381"/>
      <c r="V42" s="107"/>
      <c r="W42" s="107"/>
      <c r="X42" s="107"/>
      <c r="Y42" s="107"/>
      <c r="Z42" s="650"/>
      <c r="AA42" s="126"/>
      <c r="AB42" s="651"/>
      <c r="AC42" s="107"/>
      <c r="AD42" s="2697"/>
      <c r="AE42" s="107"/>
      <c r="AF42" s="107"/>
      <c r="AG42" s="107"/>
      <c r="AH42" s="107"/>
      <c r="AI42" s="107"/>
    </row>
    <row r="43" spans="1:35" ht="12.75" customHeight="1">
      <c r="A43" s="497">
        <v>34</v>
      </c>
      <c r="B43" s="2543" t="s">
        <v>57</v>
      </c>
      <c r="C43" s="2540">
        <f t="shared" si="1"/>
        <v>134.05000000000001</v>
      </c>
      <c r="D43" s="677">
        <f>'12 л. МЕНЮ '!F83</f>
        <v>129.44800000000001</v>
      </c>
      <c r="E43" s="92">
        <f>'12 л. МЕНЮ '!F134</f>
        <v>138.572</v>
      </c>
      <c r="F43" s="92">
        <f>'12 л. МЕНЮ '!F192</f>
        <v>130.83199999999999</v>
      </c>
      <c r="G43" s="92">
        <f>'12 л. МЕНЮ '!F244</f>
        <v>141.386</v>
      </c>
      <c r="H43" s="92">
        <f>'12 л. МЕНЮ '!F299</f>
        <v>130.012</v>
      </c>
      <c r="I43" s="92">
        <f>'12 л. МЕНЮ '!F410</f>
        <v>140.982</v>
      </c>
      <c r="J43" s="92">
        <f>'12 л. МЕНЮ '!F464</f>
        <v>146.126</v>
      </c>
      <c r="K43" s="92">
        <f>'12 л. МЕНЮ '!F520</f>
        <v>136.88230000000001</v>
      </c>
      <c r="L43" s="92">
        <f>'12 л. МЕНЮ '!F574</f>
        <v>120.072</v>
      </c>
      <c r="M43" s="1001">
        <f>'12 л. МЕНЮ '!F627</f>
        <v>126.187</v>
      </c>
      <c r="N43" s="1004">
        <f t="shared" si="0"/>
        <v>1340.4992999999999</v>
      </c>
      <c r="O43" s="2368">
        <f t="shared" si="2"/>
        <v>-5.2219321148072595E-5</v>
      </c>
      <c r="P43" s="1004">
        <f t="shared" si="3"/>
        <v>1340.5</v>
      </c>
      <c r="Q43" s="2534">
        <v>383</v>
      </c>
      <c r="S43" s="2702"/>
      <c r="T43" s="662"/>
      <c r="U43" s="381"/>
      <c r="V43" s="107"/>
      <c r="W43" s="107"/>
      <c r="X43" s="107"/>
      <c r="Y43" s="107"/>
      <c r="Z43" s="650"/>
      <c r="AA43" s="126"/>
      <c r="AB43" s="651"/>
      <c r="AC43" s="107"/>
      <c r="AD43" s="2697"/>
      <c r="AE43" s="107"/>
      <c r="AF43" s="107"/>
      <c r="AG43" s="107"/>
      <c r="AH43" s="107"/>
      <c r="AI43" s="107"/>
    </row>
    <row r="44" spans="1:35" ht="15" customHeight="1" thickBot="1">
      <c r="A44" s="540">
        <v>35</v>
      </c>
      <c r="B44" s="2545" t="s">
        <v>58</v>
      </c>
      <c r="C44" s="2541">
        <f>(Q44/100)*35</f>
        <v>952</v>
      </c>
      <c r="D44" s="678">
        <f>'12 л. МЕНЮ '!G83</f>
        <v>952.86620000000005</v>
      </c>
      <c r="E44" s="96">
        <f>'12 л. МЕНЮ '!G134</f>
        <v>954.70709999999997</v>
      </c>
      <c r="F44" s="96">
        <f>'12 л. МЕНЮ '!G192</f>
        <v>951.899</v>
      </c>
      <c r="G44" s="96">
        <f>'12 л. МЕНЮ '!G244</f>
        <v>949.01799999999992</v>
      </c>
      <c r="H44" s="96">
        <f>'12 л. МЕНЮ '!G299</f>
        <v>951.50970000000007</v>
      </c>
      <c r="I44" s="96">
        <f>'12 л. МЕНЮ '!G410</f>
        <v>949.5150000000001</v>
      </c>
      <c r="J44" s="128">
        <f>'12 л. МЕНЮ '!G464</f>
        <v>955.18399999999997</v>
      </c>
      <c r="K44" s="96">
        <f>'12 л. МЕНЮ '!G520</f>
        <v>951.13200000000018</v>
      </c>
      <c r="L44" s="96">
        <f>'12 л. МЕНЮ '!G574</f>
        <v>949.14199999999994</v>
      </c>
      <c r="M44" s="1002">
        <f>'12 л. МЕНЮ '!G627</f>
        <v>955.02700000000004</v>
      </c>
      <c r="N44" s="1011">
        <f t="shared" si="0"/>
        <v>9520.0000000000018</v>
      </c>
      <c r="O44" s="2412">
        <f t="shared" si="2"/>
        <v>0</v>
      </c>
      <c r="P44" s="1005">
        <f t="shared" si="3"/>
        <v>9520</v>
      </c>
      <c r="Q44" s="2537">
        <v>2720</v>
      </c>
      <c r="S44" s="656"/>
      <c r="T44" s="662"/>
      <c r="U44" s="381"/>
      <c r="V44" s="107"/>
      <c r="W44" s="107"/>
      <c r="X44" s="107"/>
      <c r="Y44" s="107"/>
      <c r="Z44" s="669"/>
      <c r="AA44" s="126"/>
      <c r="AB44" s="651"/>
      <c r="AC44" s="107"/>
      <c r="AD44" s="2697"/>
      <c r="AE44" s="107"/>
      <c r="AF44" s="107"/>
      <c r="AG44" s="107"/>
      <c r="AH44" s="107"/>
      <c r="AI44" s="107"/>
    </row>
    <row r="46" spans="1:3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35" ht="13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35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S48" s="417"/>
      <c r="W48" s="417"/>
    </row>
    <row r="49" spans="1:20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0" ht="11.2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0" ht="11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20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20">
      <c r="A53" t="s">
        <v>226</v>
      </c>
    </row>
    <row r="54" spans="1:20">
      <c r="A54" t="s">
        <v>227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</row>
    <row r="55" spans="1:20">
      <c r="A55" t="s">
        <v>228</v>
      </c>
      <c r="N55" s="274"/>
      <c r="O55" s="274"/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74"/>
      <c r="Q56" s="274"/>
    </row>
    <row r="57" spans="1:20">
      <c r="A57" s="1" t="s">
        <v>229</v>
      </c>
    </row>
    <row r="58" spans="1:20">
      <c r="A58" t="s">
        <v>230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74"/>
      <c r="Q59" s="274"/>
      <c r="T59" s="377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7" spans="1:29">
      <c r="A87" s="201"/>
      <c r="B87" s="107"/>
      <c r="C87" s="201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99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>
      <c r="A88" s="107"/>
      <c r="B88" s="126"/>
      <c r="C88" s="381"/>
      <c r="D88" s="205"/>
      <c r="E88" s="205"/>
      <c r="F88" s="205"/>
      <c r="G88" s="205"/>
      <c r="H88" s="205"/>
      <c r="I88" s="205"/>
      <c r="J88" s="205"/>
      <c r="K88" s="205"/>
      <c r="L88" s="126"/>
      <c r="M88" s="126"/>
      <c r="N88" s="99"/>
      <c r="O88" s="99"/>
      <c r="P88" s="126"/>
      <c r="Q88" s="381"/>
      <c r="R88" s="107"/>
      <c r="S88" s="381"/>
      <c r="T88" s="126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>
      <c r="A89" s="107"/>
      <c r="B89" s="126"/>
      <c r="C89" s="99"/>
      <c r="D89" s="205"/>
      <c r="E89" s="205"/>
      <c r="F89" s="205"/>
      <c r="G89" s="205"/>
      <c r="H89" s="205"/>
      <c r="I89" s="205"/>
      <c r="J89" s="205"/>
      <c r="K89" s="205"/>
      <c r="L89" s="126"/>
      <c r="M89" s="126"/>
      <c r="N89" s="99"/>
      <c r="O89" s="99"/>
      <c r="P89" s="126"/>
      <c r="Q89" s="381"/>
      <c r="R89" s="107"/>
      <c r="S89" s="381"/>
      <c r="T89" s="126"/>
      <c r="U89" s="107"/>
      <c r="V89" s="107"/>
      <c r="W89" s="107"/>
      <c r="X89" s="107"/>
      <c r="Y89" s="107"/>
      <c r="Z89" s="107"/>
      <c r="AA89" s="107"/>
      <c r="AB89" s="107"/>
      <c r="AC89" s="107"/>
    </row>
    <row r="90" spans="1:29">
      <c r="A90" s="107"/>
      <c r="B90" s="381"/>
      <c r="C90" s="381"/>
      <c r="D90" s="205"/>
      <c r="E90" s="205"/>
      <c r="F90" s="205"/>
      <c r="G90" s="205"/>
      <c r="H90" s="107"/>
      <c r="I90" s="107"/>
      <c r="J90" s="205"/>
      <c r="K90" s="105"/>
      <c r="L90" s="126"/>
      <c r="M90" s="126"/>
      <c r="N90" s="99"/>
      <c r="O90" s="99"/>
      <c r="P90" s="381"/>
      <c r="Q90" s="381"/>
      <c r="R90" s="107"/>
      <c r="S90" s="381"/>
      <c r="T90" s="126"/>
      <c r="U90" s="107"/>
      <c r="V90" s="107"/>
      <c r="W90" s="107"/>
      <c r="X90" s="107"/>
      <c r="Y90" s="107"/>
      <c r="Z90" s="107"/>
      <c r="AA90" s="645"/>
      <c r="AB90" s="107"/>
      <c r="AC90" s="107"/>
    </row>
    <row r="91" spans="1:29">
      <c r="A91" s="107"/>
      <c r="B91" s="126"/>
      <c r="C91" s="126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99"/>
      <c r="O91" s="99"/>
      <c r="P91" s="381"/>
      <c r="Q91" s="381"/>
      <c r="R91" s="107"/>
      <c r="S91" s="381"/>
      <c r="T91" s="126"/>
      <c r="U91" s="107"/>
      <c r="V91" s="107"/>
      <c r="W91" s="107"/>
      <c r="X91" s="107"/>
      <c r="Y91" s="350"/>
      <c r="Z91" s="107"/>
      <c r="AA91" s="645"/>
      <c r="AB91" s="107"/>
      <c r="AC91" s="107"/>
    </row>
    <row r="92" spans="1:29">
      <c r="A92" s="107"/>
      <c r="B92" s="381"/>
      <c r="C92" s="107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99"/>
      <c r="O92" s="99"/>
      <c r="P92" s="126"/>
      <c r="Q92" s="381"/>
      <c r="R92" s="107"/>
      <c r="S92" s="381"/>
      <c r="T92" s="126"/>
      <c r="U92" s="107"/>
      <c r="V92" s="107"/>
      <c r="W92" s="107"/>
      <c r="X92" s="107"/>
      <c r="Y92" s="350"/>
      <c r="Z92" s="107"/>
      <c r="AA92" s="646"/>
      <c r="AB92" s="107"/>
      <c r="AC92" s="107"/>
    </row>
    <row r="93" spans="1:29">
      <c r="A93" s="107"/>
      <c r="B93" s="126"/>
      <c r="C93" s="205"/>
      <c r="D93" s="126"/>
      <c r="E93" s="126"/>
      <c r="F93" s="126"/>
      <c r="G93" s="126"/>
      <c r="H93" s="102"/>
      <c r="I93" s="126"/>
      <c r="J93" s="126"/>
      <c r="K93" s="126"/>
      <c r="L93" s="126"/>
      <c r="M93" s="102"/>
      <c r="N93" s="99"/>
      <c r="O93" s="99"/>
      <c r="P93" s="205"/>
      <c r="Q93" s="381"/>
      <c r="R93" s="126"/>
      <c r="S93" s="381"/>
      <c r="T93" s="126"/>
      <c r="U93" s="107"/>
      <c r="V93" s="284"/>
      <c r="W93" s="381"/>
      <c r="X93" s="158"/>
      <c r="Y93" s="647"/>
      <c r="Z93" s="107"/>
      <c r="AA93" s="646"/>
      <c r="AB93" s="107"/>
      <c r="AC93" s="107"/>
    </row>
    <row r="94" spans="1:29">
      <c r="A94" s="158"/>
      <c r="B94" s="126"/>
      <c r="C94" s="648"/>
      <c r="D94" s="664"/>
      <c r="E94" s="649"/>
      <c r="F94" s="649"/>
      <c r="G94" s="649"/>
      <c r="H94" s="649"/>
      <c r="I94" s="649"/>
      <c r="J94" s="649"/>
      <c r="K94" s="649"/>
      <c r="L94" s="649"/>
      <c r="M94" s="649"/>
      <c r="N94" s="648"/>
      <c r="O94" s="381"/>
      <c r="P94" s="381"/>
      <c r="Q94" s="107"/>
      <c r="R94" s="556"/>
      <c r="S94" s="107"/>
      <c r="T94" s="107"/>
      <c r="U94" s="107"/>
      <c r="V94" s="650"/>
      <c r="W94" s="126"/>
      <c r="X94" s="121"/>
      <c r="Y94" s="651"/>
      <c r="Z94" s="107"/>
      <c r="AA94" s="652"/>
      <c r="AB94" s="107"/>
      <c r="AC94" s="107"/>
    </row>
    <row r="95" spans="1:29">
      <c r="A95" s="158"/>
      <c r="B95" s="126"/>
      <c r="C95" s="648"/>
      <c r="D95" s="664"/>
      <c r="E95" s="649"/>
      <c r="F95" s="649"/>
      <c r="G95" s="649"/>
      <c r="H95" s="649"/>
      <c r="I95" s="649"/>
      <c r="J95" s="649"/>
      <c r="K95" s="649"/>
      <c r="L95" s="649"/>
      <c r="M95" s="649"/>
      <c r="N95" s="653"/>
      <c r="O95" s="654"/>
      <c r="P95" s="381"/>
      <c r="Q95" s="107"/>
      <c r="R95" s="107"/>
      <c r="S95" s="107"/>
      <c r="T95" s="107"/>
      <c r="U95" s="107"/>
      <c r="V95" s="650"/>
      <c r="W95" s="126"/>
      <c r="X95" s="121"/>
      <c r="Y95" s="651"/>
      <c r="Z95" s="107"/>
      <c r="AA95" s="652"/>
      <c r="AB95" s="107"/>
      <c r="AC95" s="107"/>
    </row>
    <row r="96" spans="1:29">
      <c r="A96" s="158"/>
      <c r="B96" s="126"/>
      <c r="C96" s="648"/>
      <c r="D96" s="664"/>
      <c r="E96" s="649"/>
      <c r="F96" s="649"/>
      <c r="G96" s="664"/>
      <c r="H96" s="649"/>
      <c r="I96" s="649"/>
      <c r="J96" s="664"/>
      <c r="K96" s="649"/>
      <c r="L96" s="649"/>
      <c r="M96" s="649"/>
      <c r="N96" s="648"/>
      <c r="O96" s="654"/>
      <c r="P96" s="381"/>
      <c r="Q96" s="107"/>
      <c r="R96" s="107"/>
      <c r="S96" s="107"/>
      <c r="T96" s="107"/>
      <c r="U96" s="107"/>
      <c r="V96" s="650"/>
      <c r="W96" s="126"/>
      <c r="X96" s="121"/>
      <c r="Y96" s="651"/>
      <c r="Z96" s="107"/>
      <c r="AA96" s="655"/>
      <c r="AB96" s="107"/>
      <c r="AC96" s="107"/>
    </row>
    <row r="97" spans="1:29">
      <c r="A97" s="158"/>
      <c r="B97" s="126"/>
      <c r="C97" s="648"/>
      <c r="D97" s="664"/>
      <c r="E97" s="649"/>
      <c r="F97" s="649"/>
      <c r="G97" s="649"/>
      <c r="H97" s="649"/>
      <c r="I97" s="649"/>
      <c r="J97" s="649"/>
      <c r="K97" s="649"/>
      <c r="L97" s="649"/>
      <c r="M97" s="664"/>
      <c r="N97" s="656"/>
      <c r="O97" s="654"/>
      <c r="P97" s="381"/>
      <c r="Q97" s="107"/>
      <c r="R97" s="107"/>
      <c r="S97" s="107"/>
      <c r="T97" s="107"/>
      <c r="U97" s="107"/>
      <c r="V97" s="650"/>
      <c r="W97" s="126"/>
      <c r="X97" s="121"/>
      <c r="Y97" s="651"/>
      <c r="Z97" s="107"/>
      <c r="AA97" s="652"/>
      <c r="AB97" s="107"/>
      <c r="AC97" s="107"/>
    </row>
    <row r="98" spans="1:29">
      <c r="A98" s="158"/>
      <c r="B98" s="126"/>
      <c r="C98" s="648"/>
      <c r="D98" s="664"/>
      <c r="E98" s="649"/>
      <c r="F98" s="649"/>
      <c r="G98" s="649"/>
      <c r="H98" s="649"/>
      <c r="I98" s="649"/>
      <c r="J98" s="649"/>
      <c r="K98" s="649"/>
      <c r="L98" s="649"/>
      <c r="M98" s="649"/>
      <c r="N98" s="648"/>
      <c r="O98" s="654"/>
      <c r="P98" s="381"/>
      <c r="Q98" s="107"/>
      <c r="R98" s="107"/>
      <c r="S98" s="107"/>
      <c r="T98" s="107"/>
      <c r="U98" s="107"/>
      <c r="V98" s="650"/>
      <c r="W98" s="126"/>
      <c r="X98" s="121"/>
      <c r="Y98" s="651"/>
      <c r="Z98" s="107"/>
      <c r="AA98" s="657"/>
      <c r="AB98" s="107"/>
      <c r="AC98" s="107"/>
    </row>
    <row r="99" spans="1:29">
      <c r="A99" s="158"/>
      <c r="B99" s="126"/>
      <c r="C99" s="648"/>
      <c r="D99" s="664"/>
      <c r="E99" s="649"/>
      <c r="F99" s="649"/>
      <c r="G99" s="649"/>
      <c r="H99" s="649"/>
      <c r="I99" s="649"/>
      <c r="J99" s="649"/>
      <c r="K99" s="649"/>
      <c r="L99" s="649"/>
      <c r="M99" s="649"/>
      <c r="N99" s="648"/>
      <c r="O99" s="654"/>
      <c r="P99" s="381"/>
      <c r="Q99" s="107"/>
      <c r="R99" s="107"/>
      <c r="S99" s="107"/>
      <c r="T99" s="107"/>
      <c r="U99" s="107"/>
      <c r="V99" s="650"/>
      <c r="W99" s="126"/>
      <c r="X99" s="121"/>
      <c r="Y99" s="651"/>
      <c r="Z99" s="107"/>
      <c r="AA99" s="655"/>
      <c r="AB99" s="107"/>
      <c r="AC99" s="107"/>
    </row>
    <row r="100" spans="1:29">
      <c r="A100" s="158"/>
      <c r="B100" s="126"/>
      <c r="C100" s="648"/>
      <c r="D100" s="664"/>
      <c r="E100" s="649"/>
      <c r="F100" s="99"/>
      <c r="G100" s="659"/>
      <c r="H100" s="664"/>
      <c r="I100" s="649"/>
      <c r="J100" s="649"/>
      <c r="K100" s="649"/>
      <c r="L100" s="649"/>
      <c r="M100" s="649"/>
      <c r="N100" s="658"/>
      <c r="O100" s="654"/>
      <c r="P100" s="381"/>
      <c r="Q100" s="107"/>
      <c r="R100" s="107"/>
      <c r="S100" s="107"/>
      <c r="T100" s="107"/>
      <c r="U100" s="107"/>
      <c r="V100" s="650"/>
      <c r="W100" s="126"/>
      <c r="X100" s="121"/>
      <c r="Y100" s="651"/>
      <c r="Z100" s="107"/>
      <c r="AA100" s="657"/>
      <c r="AB100" s="107"/>
      <c r="AC100" s="107"/>
    </row>
    <row r="101" spans="1:29">
      <c r="A101" s="158"/>
      <c r="B101" s="126"/>
      <c r="C101" s="648"/>
      <c r="D101" s="664"/>
      <c r="E101" s="649"/>
      <c r="F101" s="649"/>
      <c r="G101" s="649"/>
      <c r="H101" s="649"/>
      <c r="I101" s="649"/>
      <c r="J101" s="649"/>
      <c r="K101" s="649"/>
      <c r="L101" s="649"/>
      <c r="M101" s="649"/>
      <c r="N101" s="648"/>
      <c r="O101" s="654"/>
      <c r="P101" s="381"/>
      <c r="Q101" s="107"/>
      <c r="R101" s="107"/>
      <c r="S101" s="107"/>
      <c r="T101" s="107"/>
      <c r="U101" s="107"/>
      <c r="V101" s="650"/>
      <c r="W101" s="126"/>
      <c r="X101" s="121"/>
      <c r="Y101" s="651"/>
      <c r="Z101" s="107"/>
      <c r="AA101" s="652"/>
      <c r="AB101" s="107"/>
      <c r="AC101" s="107"/>
    </row>
    <row r="102" spans="1:29">
      <c r="A102" s="158"/>
      <c r="B102" s="126"/>
      <c r="C102" s="648"/>
      <c r="D102" s="664"/>
      <c r="E102" s="649"/>
      <c r="F102" s="649"/>
      <c r="G102" s="649"/>
      <c r="H102" s="649"/>
      <c r="I102" s="649"/>
      <c r="J102" s="649"/>
      <c r="K102" s="649"/>
      <c r="L102" s="649"/>
      <c r="M102" s="649"/>
      <c r="N102" s="648"/>
      <c r="O102" s="654"/>
      <c r="P102" s="381"/>
      <c r="Q102" s="107"/>
      <c r="R102" s="107"/>
      <c r="S102" s="107"/>
      <c r="T102" s="107"/>
      <c r="U102" s="107"/>
      <c r="V102" s="650"/>
      <c r="W102" s="126"/>
      <c r="X102" s="121"/>
      <c r="Y102" s="651"/>
      <c r="Z102" s="107"/>
      <c r="AA102" s="652"/>
      <c r="AB102" s="107"/>
      <c r="AC102" s="107"/>
    </row>
    <row r="103" spans="1:29" ht="12.75" customHeight="1">
      <c r="A103" s="158"/>
      <c r="B103" s="126"/>
      <c r="C103" s="648"/>
      <c r="D103" s="664"/>
      <c r="E103" s="649"/>
      <c r="F103" s="649"/>
      <c r="G103" s="649"/>
      <c r="H103" s="649"/>
      <c r="I103" s="649"/>
      <c r="J103" s="649"/>
      <c r="K103" s="649"/>
      <c r="L103" s="649"/>
      <c r="M103" s="649"/>
      <c r="N103" s="648"/>
      <c r="O103" s="654"/>
      <c r="P103" s="381"/>
      <c r="Q103" s="107"/>
      <c r="R103" s="107"/>
      <c r="S103" s="107"/>
      <c r="T103" s="107"/>
      <c r="U103" s="107"/>
      <c r="V103" s="650"/>
      <c r="W103" s="126"/>
      <c r="X103" s="121"/>
      <c r="Y103" s="651"/>
      <c r="Z103" s="107"/>
      <c r="AA103" s="652"/>
      <c r="AB103" s="107"/>
      <c r="AC103" s="107"/>
    </row>
    <row r="104" spans="1:29" ht="13.5" customHeight="1">
      <c r="A104" s="158"/>
      <c r="B104" s="126"/>
      <c r="C104" s="648"/>
      <c r="D104" s="664"/>
      <c r="E104" s="649"/>
      <c r="F104" s="649"/>
      <c r="G104" s="649"/>
      <c r="H104" s="649"/>
      <c r="I104" s="649"/>
      <c r="J104" s="649"/>
      <c r="K104" s="649"/>
      <c r="L104" s="649"/>
      <c r="M104" s="649"/>
      <c r="N104" s="648"/>
      <c r="O104" s="654"/>
      <c r="P104" s="381"/>
      <c r="Q104" s="107"/>
      <c r="R104" s="107"/>
      <c r="S104" s="107"/>
      <c r="T104" s="107"/>
      <c r="U104" s="107"/>
      <c r="V104" s="650"/>
      <c r="W104" s="126"/>
      <c r="X104" s="121"/>
      <c r="Y104" s="651"/>
      <c r="Z104" s="107"/>
      <c r="AA104" s="652"/>
      <c r="AB104" s="107"/>
      <c r="AC104" s="107"/>
    </row>
    <row r="105" spans="1:29" ht="12.75" customHeight="1">
      <c r="A105" s="158"/>
      <c r="B105" s="126"/>
      <c r="C105" s="648"/>
      <c r="D105" s="664"/>
      <c r="E105" s="649"/>
      <c r="F105" s="649"/>
      <c r="G105" s="649"/>
      <c r="H105" s="649"/>
      <c r="I105" s="649"/>
      <c r="J105" s="649"/>
      <c r="K105" s="649"/>
      <c r="L105" s="649"/>
      <c r="M105" s="649"/>
      <c r="N105" s="648"/>
      <c r="O105" s="654"/>
      <c r="P105" s="381"/>
      <c r="Q105" s="107"/>
      <c r="R105" s="107"/>
      <c r="S105" s="107"/>
      <c r="T105" s="107"/>
      <c r="U105" s="107"/>
      <c r="V105" s="650"/>
      <c r="W105" s="126"/>
      <c r="X105" s="121"/>
      <c r="Y105" s="651"/>
      <c r="Z105" s="107"/>
      <c r="AA105" s="652"/>
      <c r="AB105" s="107"/>
      <c r="AC105" s="107"/>
    </row>
    <row r="106" spans="1:29">
      <c r="A106" s="158"/>
      <c r="B106" s="126"/>
      <c r="C106" s="648"/>
      <c r="D106" s="664"/>
      <c r="E106" s="649"/>
      <c r="F106" s="649"/>
      <c r="G106" s="649"/>
      <c r="H106" s="649"/>
      <c r="I106" s="649"/>
      <c r="J106" s="649"/>
      <c r="K106" s="649"/>
      <c r="L106" s="649"/>
      <c r="M106" s="649"/>
      <c r="N106" s="648"/>
      <c r="O106" s="654"/>
      <c r="P106" s="381"/>
      <c r="Q106" s="107"/>
      <c r="R106" s="107"/>
      <c r="S106" s="107"/>
      <c r="T106" s="107"/>
      <c r="U106" s="107"/>
      <c r="V106" s="650"/>
      <c r="W106" s="126"/>
      <c r="X106" s="121"/>
      <c r="Y106" s="651"/>
      <c r="Z106" s="107"/>
      <c r="AA106" s="652"/>
      <c r="AB106" s="107"/>
      <c r="AC106" s="107"/>
    </row>
    <row r="107" spans="1:29">
      <c r="A107" s="158"/>
      <c r="B107" s="126"/>
      <c r="C107" s="648"/>
      <c r="D107" s="664"/>
      <c r="E107" s="649"/>
      <c r="F107" s="649"/>
      <c r="G107" s="649"/>
      <c r="H107" s="649"/>
      <c r="I107" s="649"/>
      <c r="J107" s="649"/>
      <c r="K107" s="649"/>
      <c r="L107" s="649"/>
      <c r="M107" s="649"/>
      <c r="N107" s="648"/>
      <c r="O107" s="654"/>
      <c r="P107" s="381"/>
      <c r="Q107" s="107"/>
      <c r="R107" s="107"/>
      <c r="S107" s="107"/>
      <c r="T107" s="107"/>
      <c r="U107" s="107"/>
      <c r="V107" s="650"/>
      <c r="W107" s="126"/>
      <c r="X107" s="121"/>
      <c r="Y107" s="651"/>
      <c r="Z107" s="107"/>
      <c r="AA107" s="652"/>
      <c r="AB107" s="107"/>
      <c r="AC107" s="107"/>
    </row>
    <row r="108" spans="1:29">
      <c r="A108" s="158"/>
      <c r="B108" s="126"/>
      <c r="C108" s="648"/>
      <c r="D108" s="664"/>
      <c r="E108" s="649"/>
      <c r="F108" s="649"/>
      <c r="G108" s="649"/>
      <c r="H108" s="649"/>
      <c r="I108" s="649"/>
      <c r="J108" s="649"/>
      <c r="K108" s="649"/>
      <c r="L108" s="649"/>
      <c r="M108" s="649"/>
      <c r="N108" s="648"/>
      <c r="O108" s="654"/>
      <c r="P108" s="381"/>
      <c r="Q108" s="107"/>
      <c r="R108" s="107"/>
      <c r="S108" s="107"/>
      <c r="T108" s="107"/>
      <c r="U108" s="107"/>
      <c r="V108" s="650"/>
      <c r="W108" s="126"/>
      <c r="X108" s="121"/>
      <c r="Y108" s="651"/>
      <c r="Z108" s="107"/>
      <c r="AA108" s="655"/>
      <c r="AB108" s="107"/>
      <c r="AC108" s="107"/>
    </row>
    <row r="109" spans="1:29" ht="12.75" customHeight="1">
      <c r="A109" s="158"/>
      <c r="B109" s="126"/>
      <c r="C109" s="648"/>
      <c r="D109" s="667"/>
      <c r="E109" s="659"/>
      <c r="F109" s="660"/>
      <c r="G109" s="649"/>
      <c r="H109" s="649"/>
      <c r="I109" s="649"/>
      <c r="J109" s="649"/>
      <c r="K109" s="659"/>
      <c r="L109" s="659"/>
      <c r="M109" s="649"/>
      <c r="N109" s="653"/>
      <c r="O109" s="654"/>
      <c r="P109" s="381"/>
      <c r="Q109" s="107"/>
      <c r="R109" s="107"/>
      <c r="S109" s="107"/>
      <c r="T109" s="107"/>
      <c r="U109" s="107"/>
      <c r="V109" s="650"/>
      <c r="W109" s="126"/>
      <c r="X109" s="121"/>
      <c r="Y109" s="651"/>
      <c r="Z109" s="107"/>
      <c r="AA109" s="661"/>
      <c r="AB109" s="107"/>
      <c r="AC109" s="107"/>
    </row>
    <row r="110" spans="1:29" ht="12.75" customHeight="1">
      <c r="A110" s="158"/>
      <c r="B110" s="126"/>
      <c r="C110" s="648"/>
      <c r="D110" s="667"/>
      <c r="E110" s="659"/>
      <c r="F110" s="660"/>
      <c r="G110" s="649"/>
      <c r="H110" s="649"/>
      <c r="I110" s="649"/>
      <c r="J110" s="649"/>
      <c r="K110" s="659"/>
      <c r="L110" s="659"/>
      <c r="M110" s="649"/>
      <c r="N110" s="648"/>
      <c r="O110" s="654"/>
      <c r="P110" s="381"/>
      <c r="Q110" s="107"/>
      <c r="R110" s="107"/>
      <c r="S110" s="107"/>
      <c r="T110" s="107"/>
      <c r="U110" s="107"/>
      <c r="V110" s="650"/>
      <c r="W110" s="126"/>
      <c r="X110" s="121"/>
      <c r="Y110" s="651"/>
      <c r="Z110" s="107"/>
      <c r="AA110" s="652"/>
      <c r="AB110" s="107"/>
      <c r="AC110" s="107"/>
    </row>
    <row r="111" spans="1:29" ht="11.25" customHeight="1">
      <c r="A111" s="158"/>
      <c r="B111" s="126"/>
      <c r="C111" s="648"/>
      <c r="D111" s="667"/>
      <c r="E111" s="659"/>
      <c r="F111" s="660"/>
      <c r="G111" s="649"/>
      <c r="H111" s="649"/>
      <c r="I111" s="649"/>
      <c r="J111" s="649"/>
      <c r="K111" s="659"/>
      <c r="L111" s="659"/>
      <c r="M111" s="649"/>
      <c r="N111" s="648"/>
      <c r="O111" s="654"/>
      <c r="P111" s="381"/>
      <c r="Q111" s="107"/>
      <c r="R111" s="107"/>
      <c r="S111" s="107"/>
      <c r="T111" s="107"/>
      <c r="U111" s="107"/>
      <c r="V111" s="650"/>
      <c r="W111" s="126"/>
      <c r="X111" s="121"/>
      <c r="Y111" s="651"/>
      <c r="Z111" s="107"/>
      <c r="AA111" s="652"/>
      <c r="AB111" s="107"/>
      <c r="AC111" s="107"/>
    </row>
    <row r="112" spans="1:29" ht="12.75" customHeight="1">
      <c r="A112" s="158"/>
      <c r="B112" s="126"/>
      <c r="C112" s="648"/>
      <c r="D112" s="667"/>
      <c r="E112" s="659"/>
      <c r="F112" s="660"/>
      <c r="G112" s="649"/>
      <c r="H112" s="671"/>
      <c r="I112" s="649"/>
      <c r="J112" s="671"/>
      <c r="K112" s="664"/>
      <c r="L112" s="664"/>
      <c r="M112" s="649"/>
      <c r="N112" s="648"/>
      <c r="O112" s="654"/>
      <c r="P112" s="381"/>
      <c r="Q112" s="107"/>
      <c r="R112" s="107"/>
      <c r="S112" s="107"/>
      <c r="T112" s="107"/>
      <c r="U112" s="107"/>
      <c r="V112" s="650"/>
      <c r="W112" s="126"/>
      <c r="X112" s="121"/>
      <c r="Y112" s="651"/>
      <c r="Z112" s="107"/>
      <c r="AA112" s="657"/>
      <c r="AB112" s="107"/>
      <c r="AC112" s="107"/>
    </row>
    <row r="113" spans="1:29" ht="13.5" customHeight="1">
      <c r="A113" s="158"/>
      <c r="B113" s="126"/>
      <c r="C113" s="648"/>
      <c r="D113" s="667"/>
      <c r="E113" s="664"/>
      <c r="F113" s="660"/>
      <c r="G113" s="649"/>
      <c r="H113" s="649"/>
      <c r="I113" s="649"/>
      <c r="J113" s="649"/>
      <c r="K113" s="664"/>
      <c r="L113" s="664"/>
      <c r="M113" s="649"/>
      <c r="N113" s="648"/>
      <c r="O113" s="654"/>
      <c r="P113" s="381"/>
      <c r="Q113" s="107"/>
      <c r="R113" s="107"/>
      <c r="S113" s="107"/>
      <c r="T113" s="107"/>
      <c r="U113" s="107"/>
      <c r="V113" s="650"/>
      <c r="W113" s="126"/>
      <c r="X113" s="121"/>
      <c r="Y113" s="651"/>
      <c r="Z113" s="107"/>
      <c r="AA113" s="652"/>
      <c r="AB113" s="107"/>
      <c r="AC113" s="107"/>
    </row>
    <row r="114" spans="1:29" ht="14.25" customHeight="1">
      <c r="A114" s="158"/>
      <c r="B114" s="126"/>
      <c r="C114" s="648"/>
      <c r="D114" s="667"/>
      <c r="E114" s="659"/>
      <c r="F114" s="660"/>
      <c r="G114" s="649"/>
      <c r="H114" s="649"/>
      <c r="I114" s="649"/>
      <c r="J114" s="649"/>
      <c r="K114" s="664"/>
      <c r="L114" s="659"/>
      <c r="M114" s="649"/>
      <c r="N114" s="648"/>
      <c r="O114" s="654"/>
      <c r="P114" s="381"/>
      <c r="Q114" s="107"/>
      <c r="R114" s="107"/>
      <c r="S114" s="107"/>
      <c r="T114" s="107"/>
      <c r="U114" s="107"/>
      <c r="V114" s="650"/>
      <c r="W114" s="126"/>
      <c r="X114" s="121"/>
      <c r="Y114" s="651"/>
      <c r="Z114" s="107"/>
      <c r="AA114" s="652"/>
      <c r="AB114" s="107"/>
      <c r="AC114" s="107"/>
    </row>
    <row r="115" spans="1:29">
      <c r="A115" s="158"/>
      <c r="B115" s="126"/>
      <c r="C115" s="648"/>
      <c r="D115" s="667"/>
      <c r="E115" s="664"/>
      <c r="F115" s="660"/>
      <c r="G115" s="649"/>
      <c r="H115" s="649"/>
      <c r="I115" s="649"/>
      <c r="J115" s="649"/>
      <c r="K115" s="660"/>
      <c r="L115" s="660"/>
      <c r="M115" s="99"/>
      <c r="N115" s="648"/>
      <c r="O115" s="654"/>
      <c r="P115" s="381"/>
      <c r="Q115" s="107"/>
      <c r="R115" s="107"/>
      <c r="S115" s="107"/>
      <c r="T115" s="107"/>
      <c r="U115" s="107"/>
      <c r="V115" s="650"/>
      <c r="W115" s="126"/>
      <c r="X115" s="121"/>
      <c r="Y115" s="651"/>
      <c r="Z115" s="107"/>
      <c r="AA115" s="652"/>
      <c r="AB115" s="107"/>
      <c r="AC115" s="107"/>
    </row>
    <row r="116" spans="1:29" ht="14.25" customHeight="1">
      <c r="A116" s="158"/>
      <c r="B116" s="126"/>
      <c r="C116" s="648"/>
      <c r="D116" s="667"/>
      <c r="E116" s="664"/>
      <c r="F116" s="664"/>
      <c r="G116" s="649"/>
      <c r="H116" s="649"/>
      <c r="I116" s="649"/>
      <c r="J116" s="659"/>
      <c r="K116" s="671"/>
      <c r="L116" s="664"/>
      <c r="M116" s="660"/>
      <c r="N116" s="648"/>
      <c r="O116" s="654"/>
      <c r="P116" s="381"/>
      <c r="Q116" s="107"/>
      <c r="R116" s="107"/>
      <c r="S116" s="107"/>
      <c r="T116" s="107"/>
      <c r="U116" s="107"/>
      <c r="V116" s="650"/>
      <c r="W116" s="126"/>
      <c r="X116" s="121"/>
      <c r="Y116" s="651"/>
      <c r="Z116" s="107"/>
      <c r="AA116" s="652"/>
      <c r="AB116" s="107"/>
      <c r="AC116" s="107"/>
    </row>
    <row r="117" spans="1:29">
      <c r="A117" s="158"/>
      <c r="B117" s="126"/>
      <c r="C117" s="648"/>
      <c r="D117" s="667"/>
      <c r="E117" s="659"/>
      <c r="F117" s="660"/>
      <c r="G117" s="649"/>
      <c r="H117" s="649"/>
      <c r="I117" s="649"/>
      <c r="J117" s="649"/>
      <c r="K117" s="659"/>
      <c r="L117" s="659"/>
      <c r="M117" s="649"/>
      <c r="N117" s="648"/>
      <c r="O117" s="654"/>
      <c r="P117" s="381"/>
      <c r="Q117" s="107"/>
      <c r="R117" s="107"/>
      <c r="S117" s="107"/>
      <c r="T117" s="107"/>
      <c r="U117" s="107"/>
      <c r="V117" s="650"/>
      <c r="W117" s="126"/>
      <c r="X117" s="121"/>
      <c r="Y117" s="651"/>
      <c r="Z117" s="107"/>
      <c r="AA117" s="652"/>
      <c r="AB117" s="107"/>
      <c r="AC117" s="107"/>
    </row>
    <row r="118" spans="1:29" ht="11.25" customHeight="1">
      <c r="A118" s="158"/>
      <c r="B118" s="126"/>
      <c r="C118" s="648"/>
      <c r="D118" s="667"/>
      <c r="E118" s="664"/>
      <c r="F118" s="660"/>
      <c r="G118" s="649"/>
      <c r="H118" s="649"/>
      <c r="I118" s="649"/>
      <c r="J118" s="649"/>
      <c r="K118" s="660"/>
      <c r="L118" s="660"/>
      <c r="M118" s="649"/>
      <c r="N118" s="648"/>
      <c r="O118" s="662"/>
      <c r="P118" s="381"/>
      <c r="Q118" s="107"/>
      <c r="R118" s="107"/>
      <c r="S118" s="107"/>
      <c r="T118" s="107"/>
      <c r="U118" s="107"/>
      <c r="V118" s="650"/>
      <c r="W118" s="126"/>
      <c r="X118" s="121"/>
      <c r="Y118" s="651"/>
      <c r="Z118" s="107"/>
      <c r="AA118" s="663"/>
      <c r="AB118" s="107"/>
      <c r="AC118" s="107"/>
    </row>
    <row r="119" spans="1:29">
      <c r="A119" s="158"/>
      <c r="B119" s="126"/>
      <c r="C119" s="648"/>
      <c r="D119" s="667"/>
      <c r="E119" s="659"/>
      <c r="F119" s="660"/>
      <c r="G119" s="649"/>
      <c r="H119" s="649"/>
      <c r="I119" s="649"/>
      <c r="J119" s="649"/>
      <c r="K119" s="660"/>
      <c r="L119" s="660"/>
      <c r="M119" s="649"/>
      <c r="N119" s="648"/>
      <c r="O119" s="654"/>
      <c r="P119" s="381"/>
      <c r="Q119" s="107"/>
      <c r="R119" s="107"/>
      <c r="S119" s="107"/>
      <c r="T119" s="107"/>
      <c r="U119" s="107"/>
      <c r="V119" s="650"/>
      <c r="W119" s="126"/>
      <c r="X119" s="121"/>
      <c r="Y119" s="651"/>
      <c r="Z119" s="107"/>
      <c r="AA119" s="652"/>
      <c r="AB119" s="107"/>
      <c r="AC119" s="107"/>
    </row>
    <row r="120" spans="1:29">
      <c r="A120" s="158"/>
      <c r="B120" s="126"/>
      <c r="C120" s="648"/>
      <c r="D120" s="667"/>
      <c r="E120" s="660"/>
      <c r="F120" s="664"/>
      <c r="G120" s="649"/>
      <c r="H120" s="649"/>
      <c r="I120" s="649"/>
      <c r="J120" s="649"/>
      <c r="K120" s="671"/>
      <c r="L120" s="664"/>
      <c r="M120" s="649"/>
      <c r="N120" s="648"/>
      <c r="O120" s="662"/>
      <c r="P120" s="381"/>
      <c r="Q120" s="107"/>
      <c r="R120" s="107"/>
      <c r="S120" s="107"/>
      <c r="T120" s="107"/>
      <c r="U120" s="107"/>
      <c r="V120" s="650"/>
      <c r="W120" s="126"/>
      <c r="X120" s="121"/>
      <c r="Y120" s="651"/>
      <c r="Z120" s="107"/>
      <c r="AA120" s="663"/>
      <c r="AB120" s="107"/>
      <c r="AC120" s="107"/>
    </row>
    <row r="121" spans="1:29" hidden="1">
      <c r="A121" s="158"/>
      <c r="B121" s="126"/>
      <c r="C121" s="648"/>
      <c r="D121" s="667"/>
      <c r="E121" s="664"/>
      <c r="F121" s="660"/>
      <c r="G121" s="649"/>
      <c r="H121" s="649"/>
      <c r="I121" s="649"/>
      <c r="J121" s="649"/>
      <c r="K121" s="659"/>
      <c r="L121" s="659"/>
      <c r="M121" s="649"/>
      <c r="N121" s="648"/>
      <c r="O121" s="654"/>
      <c r="P121" s="381"/>
      <c r="Q121" s="107"/>
      <c r="R121" s="107"/>
      <c r="S121" s="107"/>
      <c r="T121" s="107"/>
      <c r="U121" s="107"/>
      <c r="V121" s="650"/>
      <c r="W121" s="126"/>
      <c r="X121" s="121"/>
      <c r="Y121" s="651"/>
      <c r="Z121" s="107"/>
      <c r="AA121" s="657"/>
      <c r="AB121" s="107"/>
      <c r="AC121" s="107"/>
    </row>
    <row r="122" spans="1:29">
      <c r="A122" s="158"/>
      <c r="B122" s="102"/>
      <c r="C122" s="648"/>
      <c r="D122" s="667"/>
      <c r="E122" s="660"/>
      <c r="F122" s="660"/>
      <c r="G122" s="649"/>
      <c r="H122" s="649"/>
      <c r="I122" s="649"/>
      <c r="J122" s="649"/>
      <c r="K122" s="664"/>
      <c r="L122" s="664"/>
      <c r="M122" s="649"/>
      <c r="N122" s="648"/>
      <c r="O122" s="654"/>
      <c r="P122" s="381"/>
      <c r="Q122" s="107"/>
      <c r="R122" s="107"/>
      <c r="S122" s="107"/>
      <c r="T122" s="107"/>
      <c r="U122" s="107"/>
      <c r="V122" s="650"/>
      <c r="W122" s="126"/>
      <c r="X122" s="121"/>
      <c r="Y122" s="651"/>
      <c r="Z122" s="107"/>
      <c r="AA122" s="652"/>
      <c r="AB122" s="107"/>
      <c r="AC122" s="107"/>
    </row>
    <row r="123" spans="1:29">
      <c r="A123" s="158"/>
      <c r="B123" s="126"/>
      <c r="C123" s="648"/>
      <c r="D123" s="667"/>
      <c r="E123" s="659"/>
      <c r="F123" s="660"/>
      <c r="G123" s="671"/>
      <c r="H123" s="649"/>
      <c r="I123" s="649"/>
      <c r="J123" s="649"/>
      <c r="K123" s="659"/>
      <c r="L123" s="660"/>
      <c r="M123" s="649"/>
      <c r="N123" s="653"/>
      <c r="O123" s="662"/>
      <c r="P123" s="381"/>
      <c r="Q123" s="107"/>
      <c r="R123" s="107"/>
      <c r="S123" s="107"/>
      <c r="T123" s="107"/>
      <c r="U123" s="107"/>
      <c r="V123" s="650"/>
      <c r="W123" s="126"/>
      <c r="X123" s="121"/>
      <c r="Y123" s="651"/>
      <c r="Z123" s="107"/>
      <c r="AA123" s="663"/>
      <c r="AB123" s="107"/>
      <c r="AC123" s="107"/>
    </row>
    <row r="124" spans="1:29">
      <c r="A124" s="158"/>
      <c r="B124" s="126"/>
      <c r="C124" s="648"/>
      <c r="D124" s="667"/>
      <c r="E124" s="671"/>
      <c r="F124" s="671"/>
      <c r="G124" s="649"/>
      <c r="H124" s="649"/>
      <c r="I124" s="649"/>
      <c r="J124" s="649"/>
      <c r="K124" s="672"/>
      <c r="L124" s="671"/>
      <c r="M124" s="649"/>
      <c r="N124" s="653"/>
      <c r="O124" s="654"/>
      <c r="P124" s="381"/>
      <c r="Q124" s="107"/>
      <c r="R124" s="107"/>
      <c r="S124" s="107"/>
      <c r="T124" s="107"/>
      <c r="U124" s="107"/>
      <c r="V124" s="650"/>
      <c r="W124" s="126"/>
      <c r="X124" s="121"/>
      <c r="Y124" s="651"/>
      <c r="Z124" s="107"/>
      <c r="AA124" s="666"/>
      <c r="AB124" s="107"/>
      <c r="AC124" s="107"/>
    </row>
    <row r="125" spans="1:29">
      <c r="A125" s="158"/>
      <c r="B125" s="126"/>
      <c r="C125" s="648"/>
      <c r="D125" s="667"/>
      <c r="E125" s="154"/>
      <c r="F125" s="154"/>
      <c r="G125" s="154"/>
      <c r="H125" s="154"/>
      <c r="I125" s="154"/>
      <c r="J125" s="154"/>
      <c r="K125" s="154"/>
      <c r="L125" s="154"/>
      <c r="M125" s="154"/>
      <c r="N125" s="653"/>
      <c r="O125" s="654"/>
      <c r="P125" s="381"/>
      <c r="Q125" s="107"/>
      <c r="R125" s="107"/>
      <c r="S125" s="107"/>
      <c r="T125" s="107"/>
      <c r="U125" s="107"/>
      <c r="V125" s="650"/>
      <c r="W125" s="126"/>
      <c r="X125" s="121"/>
      <c r="Y125" s="651"/>
      <c r="Z125" s="107"/>
      <c r="AA125" s="652"/>
      <c r="AB125" s="107"/>
      <c r="AC125" s="107"/>
    </row>
    <row r="126" spans="1:29" ht="11.25" customHeight="1">
      <c r="A126" s="158"/>
      <c r="B126" s="126"/>
      <c r="C126" s="648"/>
      <c r="D126" s="667"/>
      <c r="E126" s="154"/>
      <c r="F126" s="154"/>
      <c r="G126" s="154"/>
      <c r="H126" s="154"/>
      <c r="I126" s="154"/>
      <c r="J126" s="154"/>
      <c r="K126" s="154"/>
      <c r="L126" s="154"/>
      <c r="M126" s="154"/>
      <c r="N126" s="653"/>
      <c r="O126" s="654"/>
      <c r="P126" s="381"/>
      <c r="Q126" s="107"/>
      <c r="R126" s="107"/>
      <c r="S126" s="107"/>
      <c r="T126" s="107"/>
      <c r="U126" s="107"/>
      <c r="V126" s="650"/>
      <c r="W126" s="126"/>
      <c r="X126" s="121"/>
      <c r="Y126" s="651"/>
      <c r="Z126" s="107"/>
      <c r="AA126" s="652"/>
      <c r="AB126" s="107"/>
      <c r="AC126" s="107"/>
    </row>
    <row r="127" spans="1:29" ht="12.75" customHeight="1">
      <c r="A127" s="158"/>
      <c r="B127" s="126"/>
      <c r="C127" s="648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653"/>
      <c r="O127" s="654"/>
      <c r="P127" s="381"/>
      <c r="Q127" s="107"/>
      <c r="R127" s="107"/>
      <c r="S127" s="107"/>
      <c r="T127" s="107"/>
      <c r="U127" s="107"/>
      <c r="V127" s="650"/>
      <c r="W127" s="126"/>
      <c r="X127" s="121"/>
      <c r="Y127" s="651"/>
      <c r="Z127" s="107"/>
      <c r="AA127" s="652"/>
      <c r="AB127" s="107"/>
      <c r="AC127" s="107"/>
    </row>
    <row r="128" spans="1:29" ht="11.25" customHeight="1">
      <c r="A128" s="158"/>
      <c r="B128" s="126"/>
      <c r="C128" s="648"/>
      <c r="D128" s="154"/>
      <c r="E128" s="154"/>
      <c r="F128" s="154"/>
      <c r="G128" s="154"/>
      <c r="H128" s="154"/>
      <c r="I128" s="154"/>
      <c r="J128" s="668"/>
      <c r="K128" s="154"/>
      <c r="L128" s="154"/>
      <c r="M128" s="154"/>
      <c r="N128" s="656"/>
      <c r="O128" s="654"/>
      <c r="P128" s="381"/>
      <c r="Q128" s="107"/>
      <c r="R128" s="107"/>
      <c r="S128" s="107"/>
      <c r="T128" s="107"/>
      <c r="U128" s="107"/>
      <c r="V128" s="669"/>
      <c r="W128" s="126"/>
      <c r="X128" s="670"/>
      <c r="Y128" s="651"/>
      <c r="Z128" s="107"/>
      <c r="AA128" s="652"/>
      <c r="AB128" s="107"/>
      <c r="AC128" s="107"/>
    </row>
    <row r="129" spans="1:29">
      <c r="A129" s="201"/>
      <c r="B129" s="107"/>
      <c r="C129" s="201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99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</row>
    <row r="130" spans="1:29">
      <c r="A130" s="107"/>
      <c r="B130" s="126"/>
      <c r="C130" s="381"/>
      <c r="D130" s="205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  <c r="AB130" s="107"/>
      <c r="AC130" s="107"/>
    </row>
    <row r="131" spans="1:29">
      <c r="A131" s="107"/>
      <c r="B131" s="126"/>
      <c r="C131" s="99"/>
      <c r="D131" s="643"/>
      <c r="E131" s="205"/>
      <c r="F131" s="205"/>
      <c r="G131" s="205"/>
      <c r="H131" s="205"/>
      <c r="I131" s="205"/>
      <c r="J131" s="205"/>
      <c r="K131" s="205"/>
      <c r="L131" s="126"/>
      <c r="M131" s="126"/>
      <c r="N131" s="99"/>
      <c r="O131" s="99"/>
      <c r="P131" s="126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107"/>
      <c r="AB131" s="107"/>
      <c r="AC131" s="107"/>
    </row>
    <row r="132" spans="1:29">
      <c r="A132" s="107"/>
      <c r="B132" s="381"/>
      <c r="C132" s="381"/>
      <c r="D132" s="205"/>
      <c r="E132" s="205"/>
      <c r="F132" s="205"/>
      <c r="G132" s="205"/>
      <c r="H132" s="107"/>
      <c r="I132" s="107"/>
      <c r="J132" s="205"/>
      <c r="K132" s="105"/>
      <c r="L132" s="126"/>
      <c r="M132" s="126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107"/>
      <c r="Z132" s="107"/>
      <c r="AA132" s="645"/>
      <c r="AB132" s="107"/>
      <c r="AC132" s="107"/>
    </row>
    <row r="133" spans="1:29">
      <c r="A133" s="107"/>
      <c r="B133" s="126"/>
      <c r="C133" s="126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381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5"/>
      <c r="AB133" s="107"/>
      <c r="AC133" s="107"/>
    </row>
    <row r="134" spans="1:29">
      <c r="A134" s="107"/>
      <c r="B134" s="381"/>
      <c r="C134" s="107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99"/>
      <c r="O134" s="99"/>
      <c r="P134" s="126"/>
      <c r="Q134" s="381"/>
      <c r="R134" s="107"/>
      <c r="S134" s="381"/>
      <c r="T134" s="126"/>
      <c r="U134" s="107"/>
      <c r="V134" s="107"/>
      <c r="W134" s="107"/>
      <c r="X134" s="107"/>
      <c r="Y134" s="350"/>
      <c r="Z134" s="107"/>
      <c r="AA134" s="646"/>
      <c r="AB134" s="107"/>
      <c r="AC134" s="107"/>
    </row>
    <row r="135" spans="1:29">
      <c r="A135" s="107"/>
      <c r="B135" s="126"/>
      <c r="C135" s="205"/>
      <c r="D135" s="126"/>
      <c r="E135" s="126"/>
      <c r="F135" s="126"/>
      <c r="G135" s="126"/>
      <c r="H135" s="102"/>
      <c r="I135" s="126"/>
      <c r="J135" s="126"/>
      <c r="K135" s="126"/>
      <c r="L135" s="126"/>
      <c r="M135" s="102"/>
      <c r="N135" s="99"/>
      <c r="O135" s="99"/>
      <c r="P135" s="205"/>
      <c r="Q135" s="381"/>
      <c r="R135" s="126"/>
      <c r="S135" s="381"/>
      <c r="T135" s="126"/>
      <c r="U135" s="107"/>
      <c r="V135" s="284"/>
      <c r="W135" s="381"/>
      <c r="X135" s="158"/>
      <c r="Y135" s="647"/>
      <c r="Z135" s="107"/>
      <c r="AA135" s="646"/>
      <c r="AB135" s="107"/>
      <c r="AC135" s="107"/>
    </row>
    <row r="136" spans="1:29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8"/>
      <c r="O136" s="381"/>
      <c r="P136" s="381"/>
      <c r="Q136" s="107"/>
      <c r="R136" s="556"/>
      <c r="S136" s="107"/>
      <c r="T136" s="107"/>
      <c r="U136" s="107"/>
      <c r="V136" s="650"/>
      <c r="W136" s="126"/>
      <c r="X136" s="121"/>
      <c r="Y136" s="651"/>
      <c r="Z136" s="107"/>
      <c r="AA136" s="652"/>
      <c r="AB136" s="107"/>
      <c r="AC136" s="107"/>
    </row>
    <row r="137" spans="1:29">
      <c r="A137" s="158"/>
      <c r="B137" s="126"/>
      <c r="C137" s="648"/>
      <c r="D137" s="649"/>
      <c r="E137" s="649"/>
      <c r="F137" s="649"/>
      <c r="G137" s="649"/>
      <c r="H137" s="649"/>
      <c r="I137" s="649"/>
      <c r="J137" s="649"/>
      <c r="K137" s="649"/>
      <c r="L137" s="649"/>
      <c r="M137" s="649"/>
      <c r="N137" s="653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2"/>
      <c r="AB137" s="107"/>
      <c r="AC137" s="107"/>
    </row>
    <row r="138" spans="1:29">
      <c r="A138" s="158"/>
      <c r="B138" s="126"/>
      <c r="C138" s="648"/>
      <c r="D138" s="649"/>
      <c r="E138" s="649"/>
      <c r="F138" s="649"/>
      <c r="G138" s="664"/>
      <c r="H138" s="649"/>
      <c r="I138" s="649"/>
      <c r="J138" s="664"/>
      <c r="K138" s="649"/>
      <c r="L138" s="649"/>
      <c r="M138" s="649"/>
      <c r="N138" s="648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5"/>
      <c r="AB138" s="107"/>
      <c r="AC138" s="107"/>
    </row>
    <row r="139" spans="1:29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64"/>
      <c r="N139" s="656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2"/>
      <c r="AB139" s="107"/>
      <c r="AC139" s="107"/>
    </row>
    <row r="140" spans="1:29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7"/>
      <c r="AB140" s="107"/>
      <c r="AC140" s="107"/>
    </row>
    <row r="141" spans="1:29">
      <c r="A141" s="158"/>
      <c r="B141" s="126"/>
      <c r="C141" s="648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5"/>
      <c r="AB141" s="107"/>
      <c r="AC141" s="107"/>
    </row>
    <row r="142" spans="1:29">
      <c r="A142" s="158"/>
      <c r="B142" s="126"/>
      <c r="C142" s="648"/>
      <c r="D142" s="649"/>
      <c r="E142" s="649"/>
      <c r="F142" s="99"/>
      <c r="G142" s="659"/>
      <c r="H142" s="664"/>
      <c r="I142" s="649"/>
      <c r="J142" s="649"/>
      <c r="K142" s="649"/>
      <c r="L142" s="649"/>
      <c r="M142" s="649"/>
      <c r="N142" s="65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7"/>
      <c r="AB142" s="107"/>
      <c r="AC142" s="107"/>
    </row>
    <row r="143" spans="1:29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  <c r="AB143" s="107"/>
      <c r="AC143" s="107"/>
    </row>
    <row r="144" spans="1:29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  <c r="AB144" s="107"/>
      <c r="AC144" s="107"/>
    </row>
    <row r="145" spans="1:29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  <c r="AB145" s="107"/>
      <c r="AC145" s="107"/>
    </row>
    <row r="146" spans="1:29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  <c r="AB146" s="107"/>
      <c r="AC146" s="107"/>
    </row>
    <row r="147" spans="1:29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  <c r="AB147" s="107"/>
      <c r="AC147" s="107"/>
    </row>
    <row r="148" spans="1:29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  <c r="AB148" s="107"/>
      <c r="AC148" s="107"/>
    </row>
    <row r="149" spans="1:29" ht="13.5" customHeight="1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2"/>
      <c r="AB149" s="107"/>
      <c r="AC149" s="107"/>
    </row>
    <row r="150" spans="1:29">
      <c r="A150" s="158"/>
      <c r="B150" s="126"/>
      <c r="C150" s="648"/>
      <c r="D150" s="555"/>
      <c r="E150" s="649"/>
      <c r="F150" s="649"/>
      <c r="G150" s="649"/>
      <c r="H150" s="649"/>
      <c r="I150" s="649"/>
      <c r="J150" s="649"/>
      <c r="K150" s="649"/>
      <c r="L150" s="649"/>
      <c r="M150" s="649"/>
      <c r="N150" s="648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55"/>
      <c r="AB150" s="107"/>
      <c r="AC150" s="107"/>
    </row>
    <row r="151" spans="1:29" ht="12.75" customHeight="1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53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61"/>
      <c r="AB151" s="107"/>
      <c r="AC151" s="107"/>
    </row>
    <row r="152" spans="1:29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  <c r="AB152" s="107"/>
      <c r="AC152" s="107"/>
    </row>
    <row r="153" spans="1:29" ht="12.75" customHeight="1">
      <c r="A153" s="158"/>
      <c r="B153" s="126"/>
      <c r="C153" s="648"/>
      <c r="D153" s="555"/>
      <c r="E153" s="659"/>
      <c r="F153" s="660"/>
      <c r="G153" s="649"/>
      <c r="H153" s="649"/>
      <c r="I153" s="649"/>
      <c r="J153" s="649"/>
      <c r="K153" s="659"/>
      <c r="L153" s="659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2"/>
      <c r="AB153" s="107"/>
      <c r="AC153" s="107"/>
    </row>
    <row r="154" spans="1:29">
      <c r="A154" s="158"/>
      <c r="B154" s="126"/>
      <c r="C154" s="648"/>
      <c r="D154" s="673"/>
      <c r="E154" s="659"/>
      <c r="F154" s="660"/>
      <c r="G154" s="649"/>
      <c r="H154" s="671"/>
      <c r="I154" s="649"/>
      <c r="J154" s="671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7"/>
      <c r="AB154" s="107"/>
      <c r="AC154" s="107"/>
    </row>
    <row r="155" spans="1:29">
      <c r="A155" s="158"/>
      <c r="B155" s="126"/>
      <c r="C155" s="648"/>
      <c r="D155" s="555"/>
      <c r="E155" s="664"/>
      <c r="F155" s="660"/>
      <c r="G155" s="649"/>
      <c r="H155" s="649"/>
      <c r="I155" s="649"/>
      <c r="J155" s="649"/>
      <c r="K155" s="664"/>
      <c r="L155" s="664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  <c r="AB155" s="107"/>
      <c r="AC155" s="107"/>
    </row>
    <row r="156" spans="1:29">
      <c r="A156" s="158"/>
      <c r="B156" s="126"/>
      <c r="C156" s="648"/>
      <c r="D156" s="555"/>
      <c r="E156" s="659"/>
      <c r="F156" s="660"/>
      <c r="G156" s="649"/>
      <c r="H156" s="649"/>
      <c r="I156" s="649"/>
      <c r="J156" s="649"/>
      <c r="K156" s="664"/>
      <c r="L156" s="659"/>
      <c r="M156" s="64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  <c r="AB156" s="107"/>
      <c r="AC156" s="107"/>
    </row>
    <row r="157" spans="1:29">
      <c r="A157" s="158"/>
      <c r="B157" s="126"/>
      <c r="C157" s="648"/>
      <c r="D157" s="555"/>
      <c r="E157" s="664"/>
      <c r="F157" s="660"/>
      <c r="G157" s="649"/>
      <c r="H157" s="649"/>
      <c r="I157" s="649"/>
      <c r="J157" s="649"/>
      <c r="K157" s="660"/>
      <c r="L157" s="660"/>
      <c r="M157" s="99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  <c r="AB157" s="107"/>
      <c r="AC157" s="107"/>
    </row>
    <row r="158" spans="1:29">
      <c r="A158" s="158"/>
      <c r="B158" s="126"/>
      <c r="C158" s="648"/>
      <c r="D158" s="555"/>
      <c r="E158" s="664"/>
      <c r="F158" s="664"/>
      <c r="G158" s="649"/>
      <c r="H158" s="649"/>
      <c r="I158" s="649"/>
      <c r="J158" s="659"/>
      <c r="K158" s="671"/>
      <c r="L158" s="664"/>
      <c r="M158" s="660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  <c r="AB158" s="107"/>
      <c r="AC158" s="107"/>
    </row>
    <row r="159" spans="1:29" ht="10.5" customHeight="1">
      <c r="A159" s="158"/>
      <c r="B159" s="126"/>
      <c r="C159" s="648"/>
      <c r="D159" s="555"/>
      <c r="E159" s="659"/>
      <c r="F159" s="660"/>
      <c r="G159" s="649"/>
      <c r="H159" s="649"/>
      <c r="I159" s="649"/>
      <c r="J159" s="649"/>
      <c r="K159" s="659"/>
      <c r="L159" s="659"/>
      <c r="M159" s="649"/>
      <c r="N159" s="648"/>
      <c r="O159" s="654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52"/>
      <c r="AB159" s="107"/>
      <c r="AC159" s="107"/>
    </row>
    <row r="160" spans="1:29" ht="12.75" customHeight="1">
      <c r="A160" s="158"/>
      <c r="B160" s="126"/>
      <c r="C160" s="648"/>
      <c r="D160" s="555"/>
      <c r="E160" s="664"/>
      <c r="F160" s="660"/>
      <c r="G160" s="649"/>
      <c r="H160" s="649"/>
      <c r="I160" s="649"/>
      <c r="J160" s="649"/>
      <c r="K160" s="660"/>
      <c r="L160" s="660"/>
      <c r="M160" s="649"/>
      <c r="N160" s="648"/>
      <c r="O160" s="662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63"/>
      <c r="AB160" s="107"/>
      <c r="AC160" s="107"/>
    </row>
    <row r="161" spans="1:29">
      <c r="A161" s="158"/>
      <c r="B161" s="126"/>
      <c r="C161" s="648"/>
      <c r="D161" s="555"/>
      <c r="E161" s="659"/>
      <c r="F161" s="660"/>
      <c r="G161" s="649"/>
      <c r="H161" s="649"/>
      <c r="I161" s="649"/>
      <c r="J161" s="649"/>
      <c r="K161" s="660"/>
      <c r="L161" s="660"/>
      <c r="M161" s="649"/>
      <c r="N161" s="648"/>
      <c r="O161" s="654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52"/>
      <c r="AB161" s="107"/>
      <c r="AC161" s="107"/>
    </row>
    <row r="162" spans="1:29" ht="12.75" customHeight="1">
      <c r="A162" s="158"/>
      <c r="B162" s="126"/>
      <c r="C162" s="648"/>
      <c r="D162" s="555"/>
      <c r="E162" s="660"/>
      <c r="F162" s="664"/>
      <c r="G162" s="649"/>
      <c r="H162" s="649"/>
      <c r="I162" s="649"/>
      <c r="J162" s="649"/>
      <c r="K162" s="671"/>
      <c r="L162" s="664"/>
      <c r="M162" s="649"/>
      <c r="N162" s="648"/>
      <c r="O162" s="662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63"/>
      <c r="AB162" s="107"/>
      <c r="AC162" s="107"/>
    </row>
    <row r="163" spans="1:29" hidden="1">
      <c r="A163" s="158"/>
      <c r="B163" s="126"/>
      <c r="C163" s="648"/>
      <c r="D163" s="555"/>
      <c r="E163" s="664"/>
      <c r="F163" s="660"/>
      <c r="G163" s="649"/>
      <c r="H163" s="649"/>
      <c r="I163" s="649"/>
      <c r="J163" s="649"/>
      <c r="K163" s="659"/>
      <c r="L163" s="659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7"/>
      <c r="AB163" s="107"/>
      <c r="AC163" s="107"/>
    </row>
    <row r="164" spans="1:29" ht="13.5" customHeight="1">
      <c r="A164" s="158"/>
      <c r="B164" s="102"/>
      <c r="C164" s="648"/>
      <c r="D164" s="555"/>
      <c r="E164" s="660"/>
      <c r="F164" s="660"/>
      <c r="G164" s="649"/>
      <c r="H164" s="649"/>
      <c r="I164" s="649"/>
      <c r="J164" s="649"/>
      <c r="K164" s="664"/>
      <c r="L164" s="664"/>
      <c r="M164" s="649"/>
      <c r="N164" s="648"/>
      <c r="O164" s="654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52"/>
      <c r="AB164" s="107"/>
      <c r="AC164" s="107"/>
    </row>
    <row r="165" spans="1:29" ht="12.75" customHeight="1">
      <c r="A165" s="158"/>
      <c r="B165" s="126"/>
      <c r="C165" s="648"/>
      <c r="D165" s="555"/>
      <c r="E165" s="659"/>
      <c r="F165" s="660"/>
      <c r="G165" s="671"/>
      <c r="H165" s="649"/>
      <c r="I165" s="649"/>
      <c r="J165" s="649"/>
      <c r="K165" s="659"/>
      <c r="L165" s="660"/>
      <c r="M165" s="649"/>
      <c r="N165" s="653"/>
      <c r="O165" s="662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3"/>
      <c r="AB165" s="107"/>
      <c r="AC165" s="107"/>
    </row>
    <row r="166" spans="1:29" ht="12.75" customHeight="1">
      <c r="A166" s="158"/>
      <c r="B166" s="126"/>
      <c r="C166" s="648"/>
      <c r="D166" s="555"/>
      <c r="E166" s="671"/>
      <c r="F166" s="671"/>
      <c r="G166" s="649"/>
      <c r="H166" s="649"/>
      <c r="I166" s="649"/>
      <c r="J166" s="649"/>
      <c r="K166" s="672"/>
      <c r="L166" s="671"/>
      <c r="M166" s="649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66"/>
      <c r="AB166" s="107"/>
      <c r="AC166" s="107"/>
    </row>
    <row r="167" spans="1:29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  <c r="AB167" s="107"/>
      <c r="AC167" s="107"/>
    </row>
    <row r="168" spans="1:29" ht="12.75" customHeight="1">
      <c r="A168" s="158"/>
      <c r="B168" s="126"/>
      <c r="C168" s="648"/>
      <c r="D168" s="667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  <c r="AB168" s="107"/>
      <c r="AC168" s="107"/>
    </row>
    <row r="169" spans="1:29" ht="11.2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653"/>
      <c r="O169" s="654"/>
      <c r="P169" s="381"/>
      <c r="Q169" s="107"/>
      <c r="R169" s="107"/>
      <c r="S169" s="107"/>
      <c r="T169" s="107"/>
      <c r="U169" s="107"/>
      <c r="V169" s="650"/>
      <c r="W169" s="126"/>
      <c r="X169" s="121"/>
      <c r="Y169" s="651"/>
      <c r="Z169" s="107"/>
      <c r="AA169" s="652"/>
      <c r="AB169" s="107"/>
      <c r="AC169" s="107"/>
    </row>
    <row r="170" spans="1:29" ht="12.75" customHeight="1">
      <c r="A170" s="158"/>
      <c r="B170" s="126"/>
      <c r="C170" s="648"/>
      <c r="D170" s="154"/>
      <c r="E170" s="154"/>
      <c r="F170" s="154"/>
      <c r="G170" s="154"/>
      <c r="H170" s="154"/>
      <c r="I170" s="154"/>
      <c r="J170" s="668"/>
      <c r="K170" s="154"/>
      <c r="L170" s="154"/>
      <c r="M170" s="154"/>
      <c r="N170" s="656"/>
      <c r="O170" s="654"/>
      <c r="P170" s="381"/>
      <c r="Q170" s="107"/>
      <c r="R170" s="107"/>
      <c r="S170" s="107"/>
      <c r="T170" s="107"/>
      <c r="U170" s="107"/>
      <c r="V170" s="669"/>
      <c r="W170" s="126"/>
      <c r="X170" s="670"/>
      <c r="Y170" s="651"/>
      <c r="Z170" s="107"/>
      <c r="AA170" s="652"/>
      <c r="AB170" s="107"/>
      <c r="AC170" s="107"/>
    </row>
    <row r="171" spans="1:29" ht="11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</row>
    <row r="172" spans="1:29" ht="12.75" customHeight="1">
      <c r="A172" s="201"/>
      <c r="B172" s="107"/>
      <c r="C172" s="201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99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</row>
    <row r="173" spans="1:29">
      <c r="A173" s="107"/>
      <c r="B173" s="126"/>
      <c r="C173" s="381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  <c r="AB173" s="107"/>
      <c r="AC173" s="107"/>
    </row>
    <row r="174" spans="1:29">
      <c r="A174" s="107"/>
      <c r="B174" s="126"/>
      <c r="C174" s="99"/>
      <c r="D174" s="205"/>
      <c r="E174" s="205"/>
      <c r="F174" s="205"/>
      <c r="G174" s="205"/>
      <c r="H174" s="205"/>
      <c r="I174" s="205"/>
      <c r="J174" s="205"/>
      <c r="K174" s="205"/>
      <c r="L174" s="126"/>
      <c r="M174" s="126"/>
      <c r="N174" s="99"/>
      <c r="O174" s="99"/>
      <c r="P174" s="126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107"/>
      <c r="AB174" s="107"/>
      <c r="AC174" s="107"/>
    </row>
    <row r="175" spans="1:29">
      <c r="A175" s="107"/>
      <c r="B175" s="381"/>
      <c r="C175" s="381"/>
      <c r="D175" s="205"/>
      <c r="E175" s="205"/>
      <c r="F175" s="205"/>
      <c r="G175" s="205"/>
      <c r="H175" s="107"/>
      <c r="I175" s="107"/>
      <c r="J175" s="205"/>
      <c r="K175" s="105"/>
      <c r="L175" s="126"/>
      <c r="M175" s="126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107"/>
      <c r="Z175" s="107"/>
      <c r="AA175" s="645"/>
      <c r="AB175" s="107"/>
      <c r="AC175" s="107"/>
    </row>
    <row r="176" spans="1:29">
      <c r="A176" s="107"/>
      <c r="B176" s="126"/>
      <c r="C176" s="126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381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5"/>
      <c r="AB176" s="107"/>
      <c r="AC176" s="107"/>
    </row>
    <row r="177" spans="1:29">
      <c r="A177" s="107"/>
      <c r="B177" s="381"/>
      <c r="C177" s="107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99"/>
      <c r="O177" s="99"/>
      <c r="P177" s="126"/>
      <c r="Q177" s="381"/>
      <c r="R177" s="107"/>
      <c r="S177" s="381"/>
      <c r="T177" s="126"/>
      <c r="U177" s="107"/>
      <c r="V177" s="107"/>
      <c r="W177" s="107"/>
      <c r="X177" s="107"/>
      <c r="Y177" s="350"/>
      <c r="Z177" s="107"/>
      <c r="AA177" s="646"/>
      <c r="AB177" s="107"/>
      <c r="AC177" s="107"/>
    </row>
    <row r="178" spans="1:29">
      <c r="A178" s="107"/>
      <c r="B178" s="126"/>
      <c r="C178" s="205"/>
      <c r="D178" s="126"/>
      <c r="E178" s="126"/>
      <c r="F178" s="126"/>
      <c r="G178" s="126"/>
      <c r="H178" s="102"/>
      <c r="I178" s="126"/>
      <c r="J178" s="126"/>
      <c r="K178" s="126"/>
      <c r="L178" s="126"/>
      <c r="M178" s="102"/>
      <c r="N178" s="99"/>
      <c r="O178" s="99"/>
      <c r="P178" s="205"/>
      <c r="Q178" s="381"/>
      <c r="R178" s="126"/>
      <c r="S178" s="381"/>
      <c r="T178" s="126"/>
      <c r="U178" s="107"/>
      <c r="V178" s="284"/>
      <c r="W178" s="381"/>
      <c r="X178" s="158"/>
      <c r="Y178" s="647"/>
      <c r="Z178" s="107"/>
      <c r="AA178" s="646"/>
      <c r="AB178" s="107"/>
      <c r="AC178" s="107"/>
    </row>
    <row r="179" spans="1:29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48"/>
      <c r="O179" s="381"/>
      <c r="P179" s="381"/>
      <c r="Q179" s="107"/>
      <c r="R179" s="556"/>
      <c r="S179" s="107"/>
      <c r="T179" s="107"/>
      <c r="U179" s="107"/>
      <c r="V179" s="650"/>
      <c r="W179" s="126"/>
      <c r="X179" s="121"/>
      <c r="Y179" s="651"/>
      <c r="Z179" s="107"/>
      <c r="AA179" s="652"/>
      <c r="AB179" s="107"/>
      <c r="AC179" s="107"/>
    </row>
    <row r="180" spans="1:29">
      <c r="A180" s="158"/>
      <c r="B180" s="126"/>
      <c r="C180" s="648"/>
      <c r="D180" s="664"/>
      <c r="E180" s="649"/>
      <c r="F180" s="649"/>
      <c r="G180" s="649"/>
      <c r="H180" s="649"/>
      <c r="I180" s="649"/>
      <c r="J180" s="649"/>
      <c r="K180" s="649"/>
      <c r="L180" s="649"/>
      <c r="M180" s="649"/>
      <c r="N180" s="653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2"/>
      <c r="AB180" s="107"/>
      <c r="AC180" s="107"/>
    </row>
    <row r="181" spans="1:29" ht="12" customHeight="1">
      <c r="A181" s="158"/>
      <c r="B181" s="126"/>
      <c r="C181" s="648"/>
      <c r="D181" s="664"/>
      <c r="E181" s="649"/>
      <c r="F181" s="649"/>
      <c r="G181" s="664"/>
      <c r="H181" s="649"/>
      <c r="I181" s="649"/>
      <c r="J181" s="664"/>
      <c r="K181" s="649"/>
      <c r="L181" s="649"/>
      <c r="M181" s="649"/>
      <c r="N181" s="648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5"/>
      <c r="AB181" s="107"/>
      <c r="AC181" s="107"/>
    </row>
    <row r="182" spans="1:29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64"/>
      <c r="N182" s="656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2"/>
      <c r="AB182" s="107"/>
      <c r="AC182" s="107"/>
    </row>
    <row r="183" spans="1:29" ht="12.75" customHeight="1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7"/>
      <c r="AB183" s="107"/>
      <c r="AC183" s="107"/>
    </row>
    <row r="184" spans="1:29">
      <c r="A184" s="158"/>
      <c r="B184" s="126"/>
      <c r="C184" s="648"/>
      <c r="D184" s="664"/>
      <c r="E184" s="649"/>
      <c r="F184" s="649"/>
      <c r="G184" s="649"/>
      <c r="H184" s="649"/>
      <c r="I184" s="649"/>
      <c r="J184" s="649"/>
      <c r="K184" s="649"/>
      <c r="L184" s="649"/>
      <c r="M184" s="649"/>
      <c r="N184" s="64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5"/>
      <c r="AB184" s="107"/>
      <c r="AC184" s="107"/>
    </row>
    <row r="185" spans="1:29" ht="15" customHeight="1">
      <c r="A185" s="158"/>
      <c r="B185" s="126"/>
      <c r="C185" s="648"/>
      <c r="D185" s="664"/>
      <c r="E185" s="649"/>
      <c r="F185" s="99"/>
      <c r="G185" s="659"/>
      <c r="H185" s="664"/>
      <c r="I185" s="649"/>
      <c r="J185" s="649"/>
      <c r="K185" s="649"/>
      <c r="L185" s="649"/>
      <c r="M185" s="649"/>
      <c r="N185" s="65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7"/>
      <c r="AB185" s="107"/>
      <c r="AC185" s="107"/>
    </row>
    <row r="186" spans="1:29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  <c r="AB186" s="107"/>
      <c r="AC186" s="107"/>
    </row>
    <row r="187" spans="1:29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  <c r="AB187" s="107"/>
      <c r="AC187" s="107"/>
    </row>
    <row r="188" spans="1:29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  <c r="AB188" s="107"/>
      <c r="AC188" s="107"/>
    </row>
    <row r="189" spans="1:29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  <c r="AB189" s="107"/>
      <c r="AC189" s="107"/>
    </row>
    <row r="190" spans="1:29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  <c r="AB190" s="107"/>
      <c r="AC190" s="107"/>
    </row>
    <row r="191" spans="1:29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  <c r="AB191" s="107"/>
      <c r="AC191" s="107"/>
    </row>
    <row r="192" spans="1:29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2"/>
      <c r="AB192" s="107"/>
      <c r="AC192" s="107"/>
    </row>
    <row r="193" spans="1:29" ht="13.5" customHeight="1">
      <c r="A193" s="158"/>
      <c r="B193" s="126"/>
      <c r="C193" s="648"/>
      <c r="D193" s="664"/>
      <c r="E193" s="649"/>
      <c r="F193" s="649"/>
      <c r="G193" s="649"/>
      <c r="H193" s="649"/>
      <c r="I193" s="649"/>
      <c r="J193" s="649"/>
      <c r="K193" s="649"/>
      <c r="L193" s="649"/>
      <c r="M193" s="649"/>
      <c r="N193" s="648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55"/>
      <c r="AB193" s="107"/>
      <c r="AC193" s="107"/>
    </row>
    <row r="194" spans="1:29" ht="12" customHeight="1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53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61"/>
      <c r="AB194" s="107"/>
      <c r="AC194" s="107"/>
    </row>
    <row r="195" spans="1:29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  <c r="AB195" s="107"/>
      <c r="AC195" s="107"/>
    </row>
    <row r="196" spans="1:29" ht="13.5" customHeight="1">
      <c r="A196" s="158"/>
      <c r="B196" s="126"/>
      <c r="C196" s="648"/>
      <c r="D196" s="667"/>
      <c r="E196" s="659"/>
      <c r="F196" s="660"/>
      <c r="G196" s="649"/>
      <c r="H196" s="649"/>
      <c r="I196" s="649"/>
      <c r="J196" s="649"/>
      <c r="K196" s="659"/>
      <c r="L196" s="659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2"/>
      <c r="AB196" s="107"/>
      <c r="AC196" s="107"/>
    </row>
    <row r="197" spans="1:29">
      <c r="A197" s="158"/>
      <c r="B197" s="126"/>
      <c r="C197" s="648"/>
      <c r="D197" s="667"/>
      <c r="E197" s="659"/>
      <c r="F197" s="660"/>
      <c r="G197" s="649"/>
      <c r="H197" s="671"/>
      <c r="I197" s="649"/>
      <c r="J197" s="671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7"/>
      <c r="AB197" s="107"/>
      <c r="AC197" s="107"/>
    </row>
    <row r="198" spans="1:29">
      <c r="A198" s="158"/>
      <c r="B198" s="126"/>
      <c r="C198" s="648"/>
      <c r="D198" s="667"/>
      <c r="E198" s="664"/>
      <c r="F198" s="660"/>
      <c r="G198" s="649"/>
      <c r="H198" s="649"/>
      <c r="I198" s="649"/>
      <c r="J198" s="649"/>
      <c r="K198" s="664"/>
      <c r="L198" s="664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  <c r="AB198" s="107"/>
      <c r="AC198" s="107"/>
    </row>
    <row r="199" spans="1:29" ht="12" customHeight="1">
      <c r="A199" s="158"/>
      <c r="B199" s="126"/>
      <c r="C199" s="648"/>
      <c r="D199" s="667"/>
      <c r="E199" s="659"/>
      <c r="F199" s="660"/>
      <c r="G199" s="649"/>
      <c r="H199" s="649"/>
      <c r="I199" s="649"/>
      <c r="J199" s="649"/>
      <c r="K199" s="664"/>
      <c r="L199" s="659"/>
      <c r="M199" s="64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  <c r="AB199" s="107"/>
      <c r="AC199" s="107"/>
    </row>
    <row r="200" spans="1:29" ht="12.75" customHeight="1">
      <c r="A200" s="158"/>
      <c r="B200" s="126"/>
      <c r="C200" s="648"/>
      <c r="D200" s="667"/>
      <c r="E200" s="664"/>
      <c r="F200" s="660"/>
      <c r="G200" s="649"/>
      <c r="H200" s="649"/>
      <c r="I200" s="649"/>
      <c r="J200" s="649"/>
      <c r="K200" s="660"/>
      <c r="L200" s="660"/>
      <c r="M200" s="99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  <c r="AB200" s="107"/>
      <c r="AC200" s="107"/>
    </row>
    <row r="201" spans="1:29" ht="11.25" customHeight="1">
      <c r="A201" s="158"/>
      <c r="B201" s="126"/>
      <c r="C201" s="648"/>
      <c r="D201" s="667"/>
      <c r="E201" s="664"/>
      <c r="F201" s="664"/>
      <c r="G201" s="649"/>
      <c r="H201" s="649"/>
      <c r="I201" s="649"/>
      <c r="J201" s="659"/>
      <c r="K201" s="671"/>
      <c r="L201" s="664"/>
      <c r="M201" s="660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  <c r="AB201" s="107"/>
      <c r="AC201" s="107"/>
    </row>
    <row r="202" spans="1:29" ht="12" customHeight="1">
      <c r="A202" s="158"/>
      <c r="B202" s="126"/>
      <c r="C202" s="648"/>
      <c r="D202" s="667"/>
      <c r="E202" s="659"/>
      <c r="F202" s="660"/>
      <c r="G202" s="649"/>
      <c r="H202" s="649"/>
      <c r="I202" s="649"/>
      <c r="J202" s="649"/>
      <c r="K202" s="659"/>
      <c r="L202" s="659"/>
      <c r="M202" s="649"/>
      <c r="N202" s="648"/>
      <c r="O202" s="654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52"/>
      <c r="AB202" s="107"/>
      <c r="AC202" s="107"/>
    </row>
    <row r="203" spans="1:29">
      <c r="A203" s="158"/>
      <c r="B203" s="126"/>
      <c r="C203" s="648"/>
      <c r="D203" s="667"/>
      <c r="E203" s="664"/>
      <c r="F203" s="660"/>
      <c r="G203" s="649"/>
      <c r="H203" s="649"/>
      <c r="I203" s="649"/>
      <c r="J203" s="649"/>
      <c r="K203" s="660"/>
      <c r="L203" s="660"/>
      <c r="M203" s="649"/>
      <c r="N203" s="648"/>
      <c r="O203" s="662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63"/>
      <c r="AB203" s="107"/>
      <c r="AC203" s="107"/>
    </row>
    <row r="204" spans="1:29" ht="13.5" customHeight="1">
      <c r="A204" s="158"/>
      <c r="B204" s="126"/>
      <c r="C204" s="648"/>
      <c r="D204" s="667"/>
      <c r="E204" s="659"/>
      <c r="F204" s="660"/>
      <c r="G204" s="649"/>
      <c r="H204" s="649"/>
      <c r="I204" s="649"/>
      <c r="J204" s="649"/>
      <c r="K204" s="660"/>
      <c r="L204" s="660"/>
      <c r="M204" s="649"/>
      <c r="N204" s="648"/>
      <c r="O204" s="654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52"/>
      <c r="AB204" s="107"/>
      <c r="AC204" s="107"/>
    </row>
    <row r="205" spans="1:29" ht="13.5" customHeight="1">
      <c r="A205" s="158"/>
      <c r="B205" s="126"/>
      <c r="C205" s="648"/>
      <c r="D205" s="667"/>
      <c r="E205" s="660"/>
      <c r="F205" s="664"/>
      <c r="G205" s="649"/>
      <c r="H205" s="649"/>
      <c r="I205" s="649"/>
      <c r="J205" s="649"/>
      <c r="K205" s="671"/>
      <c r="L205" s="664"/>
      <c r="M205" s="649"/>
      <c r="N205" s="648"/>
      <c r="O205" s="662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63"/>
      <c r="AB205" s="107"/>
      <c r="AC205" s="107"/>
    </row>
    <row r="206" spans="1:29" hidden="1">
      <c r="A206" s="158"/>
      <c r="B206" s="126"/>
      <c r="C206" s="648"/>
      <c r="D206" s="667"/>
      <c r="E206" s="664"/>
      <c r="F206" s="660"/>
      <c r="G206" s="649"/>
      <c r="H206" s="649"/>
      <c r="I206" s="649"/>
      <c r="J206" s="649"/>
      <c r="K206" s="659"/>
      <c r="L206" s="659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7"/>
      <c r="AB206" s="107"/>
      <c r="AC206" s="107"/>
    </row>
    <row r="207" spans="1:29" ht="13.5" customHeight="1">
      <c r="A207" s="158"/>
      <c r="B207" s="102"/>
      <c r="C207" s="648"/>
      <c r="D207" s="667"/>
      <c r="E207" s="660"/>
      <c r="F207" s="660"/>
      <c r="G207" s="649"/>
      <c r="H207" s="649"/>
      <c r="I207" s="649"/>
      <c r="J207" s="649"/>
      <c r="K207" s="664"/>
      <c r="L207" s="664"/>
      <c r="M207" s="649"/>
      <c r="N207" s="648"/>
      <c r="O207" s="654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52"/>
      <c r="AB207" s="107"/>
      <c r="AC207" s="107"/>
    </row>
    <row r="208" spans="1:29" ht="12" customHeight="1">
      <c r="A208" s="158"/>
      <c r="B208" s="126"/>
      <c r="C208" s="648"/>
      <c r="D208" s="667"/>
      <c r="E208" s="659"/>
      <c r="F208" s="660"/>
      <c r="G208" s="671"/>
      <c r="H208" s="649"/>
      <c r="I208" s="649"/>
      <c r="J208" s="649"/>
      <c r="K208" s="659"/>
      <c r="L208" s="660"/>
      <c r="M208" s="649"/>
      <c r="N208" s="653"/>
      <c r="O208" s="662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3"/>
      <c r="AB208" s="107"/>
      <c r="AC208" s="107"/>
    </row>
    <row r="209" spans="1:29" ht="13.5" customHeight="1">
      <c r="A209" s="158"/>
      <c r="B209" s="126"/>
      <c r="C209" s="648"/>
      <c r="D209" s="667"/>
      <c r="E209" s="671"/>
      <c r="F209" s="671"/>
      <c r="G209" s="649"/>
      <c r="H209" s="649"/>
      <c r="I209" s="649"/>
      <c r="J209" s="649"/>
      <c r="K209" s="672"/>
      <c r="L209" s="671"/>
      <c r="M209" s="649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66"/>
      <c r="AB209" s="107"/>
      <c r="AC209" s="107"/>
    </row>
    <row r="210" spans="1:29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  <c r="AB210" s="107"/>
      <c r="AC210" s="107"/>
    </row>
    <row r="211" spans="1:29" ht="12.75" customHeight="1">
      <c r="A211" s="158"/>
      <c r="B211" s="126"/>
      <c r="C211" s="648"/>
      <c r="D211" s="667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  <c r="AB211" s="107"/>
      <c r="AC211" s="107"/>
    </row>
    <row r="212" spans="1:29" ht="12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653"/>
      <c r="O212" s="654"/>
      <c r="P212" s="381"/>
      <c r="Q212" s="107"/>
      <c r="R212" s="107"/>
      <c r="S212" s="107"/>
      <c r="T212" s="107"/>
      <c r="U212" s="107"/>
      <c r="V212" s="650"/>
      <c r="W212" s="126"/>
      <c r="X212" s="121"/>
      <c r="Y212" s="651"/>
      <c r="Z212" s="107"/>
      <c r="AA212" s="652"/>
      <c r="AB212" s="107"/>
      <c r="AC212" s="107"/>
    </row>
    <row r="213" spans="1:29" ht="12.75" customHeight="1">
      <c r="A213" s="158"/>
      <c r="B213" s="126"/>
      <c r="C213" s="648"/>
      <c r="D213" s="154"/>
      <c r="E213" s="154"/>
      <c r="F213" s="154"/>
      <c r="G213" s="154"/>
      <c r="H213" s="154"/>
      <c r="I213" s="154"/>
      <c r="J213" s="668"/>
      <c r="K213" s="154"/>
      <c r="L213" s="154"/>
      <c r="M213" s="154"/>
      <c r="N213" s="656"/>
      <c r="O213" s="654"/>
      <c r="P213" s="381"/>
      <c r="Q213" s="107"/>
      <c r="R213" s="107"/>
      <c r="S213" s="107"/>
      <c r="T213" s="107"/>
      <c r="U213" s="107"/>
      <c r="V213" s="669"/>
      <c r="W213" s="126"/>
      <c r="X213" s="670"/>
      <c r="Y213" s="651"/>
      <c r="Z213" s="107"/>
      <c r="AA213" s="652"/>
      <c r="AB213" s="107"/>
      <c r="AC213" s="107"/>
    </row>
    <row r="214" spans="1:29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</row>
    <row r="215" spans="1:29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</row>
    <row r="216" spans="1:29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</row>
    <row r="217" spans="1:29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</row>
    <row r="218" spans="1:29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</row>
    <row r="219" spans="1:29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</row>
    <row r="220" spans="1:29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</row>
    <row r="221" spans="1:29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</row>
    <row r="222" spans="1:29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</row>
    <row r="223" spans="1:29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</row>
    <row r="224" spans="1:29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</row>
    <row r="225" spans="1:29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</row>
    <row r="226" spans="1:29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</row>
    <row r="227" spans="1:29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</row>
    <row r="228" spans="1:29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</row>
    <row r="229" spans="1:29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</row>
    <row r="230" spans="1:29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</row>
    <row r="231" spans="1:29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</row>
    <row r="232" spans="1:29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</row>
    <row r="233" spans="1:29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</row>
    <row r="234" spans="1:29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</row>
    <row r="235" spans="1:29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</row>
    <row r="236" spans="1:29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</row>
    <row r="237" spans="1:29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</row>
    <row r="238" spans="1:29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</row>
    <row r="239" spans="1:29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</row>
    <row r="240" spans="1:29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</row>
    <row r="241" spans="1:29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</row>
    <row r="242" spans="1:29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</row>
    <row r="243" spans="1:29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</row>
    <row r="244" spans="1:29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</row>
    <row r="245" spans="1:29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</row>
    <row r="246" spans="1:29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</row>
    <row r="247" spans="1:29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</row>
    <row r="248" spans="1:29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</row>
    <row r="249" spans="1:29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</row>
    <row r="250" spans="1:29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</row>
    <row r="251" spans="1:29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</row>
    <row r="252" spans="1:29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</row>
    <row r="253" spans="1:29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</row>
    <row r="254" spans="1:29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</row>
    <row r="255" spans="1:29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</row>
    <row r="256" spans="1:29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</row>
    <row r="257" spans="1:29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</row>
    <row r="258" spans="1:29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</row>
    <row r="259" spans="1:29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</row>
    <row r="260" spans="1:29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</row>
    <row r="261" spans="1:29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</row>
    <row r="262" spans="1:29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</row>
    <row r="263" spans="1:29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</row>
    <row r="264" spans="1:29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</row>
    <row r="265" spans="1:29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</row>
    <row r="266" spans="1:29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</row>
    <row r="267" spans="1:29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</row>
    <row r="268" spans="1:29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</row>
    <row r="269" spans="1:29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</row>
    <row r="270" spans="1:29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</row>
    <row r="271" spans="1:29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</row>
    <row r="272" spans="1:29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</row>
    <row r="273" spans="1:29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</row>
    <row r="274" spans="1:29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</row>
    <row r="275" spans="1:29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</row>
    <row r="276" spans="1:29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</row>
    <row r="277" spans="1:29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</row>
    <row r="278" spans="1:29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</row>
    <row r="279" spans="1:29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</row>
    <row r="280" spans="1:29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</row>
    <row r="281" spans="1:29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</row>
    <row r="282" spans="1:29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</row>
    <row r="283" spans="1:29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</row>
    <row r="284" spans="1:29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</row>
    <row r="285" spans="1:29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</row>
    <row r="286" spans="1:29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</row>
    <row r="287" spans="1:29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</row>
    <row r="288" spans="1:29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</row>
    <row r="289" spans="1:29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</row>
    <row r="290" spans="1:29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</row>
    <row r="291" spans="1:29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</row>
    <row r="292" spans="1:29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</row>
    <row r="293" spans="1:29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</row>
    <row r="294" spans="1:29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</row>
    <row r="295" spans="1:29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</row>
    <row r="296" spans="1:29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</row>
    <row r="297" spans="1:29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</row>
    <row r="298" spans="1:29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</row>
    <row r="299" spans="1:29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</row>
    <row r="300" spans="1:29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</row>
    <row r="301" spans="1:29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</row>
    <row r="302" spans="1:29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</row>
    <row r="303" spans="1:29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</row>
    <row r="304" spans="1:29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</row>
    <row r="305" spans="1:29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</row>
    <row r="306" spans="1:29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</row>
    <row r="307" spans="1:29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</row>
    <row r="308" spans="1:29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</row>
    <row r="309" spans="1:29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</row>
    <row r="310" spans="1:29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</row>
    <row r="311" spans="1:29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</row>
    <row r="312" spans="1:29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</row>
    <row r="313" spans="1:29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</row>
    <row r="314" spans="1:29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</row>
    <row r="315" spans="1:29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</row>
    <row r="316" spans="1:29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</row>
    <row r="317" spans="1:29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</row>
    <row r="318" spans="1:29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</row>
    <row r="319" spans="1:29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</row>
    <row r="320" spans="1:29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</row>
    <row r="321" spans="1:29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</row>
    <row r="322" spans="1:29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</row>
    <row r="323" spans="1:29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</row>
    <row r="324" spans="1:29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</row>
    <row r="325" spans="1:29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</row>
    <row r="326" spans="1:29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</row>
    <row r="327" spans="1:29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</row>
    <row r="328" spans="1:29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</row>
    <row r="329" spans="1:29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</row>
    <row r="330" spans="1:29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</row>
    <row r="331" spans="1:29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</row>
    <row r="332" spans="1:29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</row>
    <row r="333" spans="1:29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</row>
    <row r="334" spans="1:29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</row>
    <row r="335" spans="1:29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</row>
    <row r="336" spans="1:29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</row>
    <row r="337" spans="1:29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</row>
    <row r="338" spans="1:29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</row>
    <row r="339" spans="1:29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</row>
    <row r="340" spans="1:29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</row>
    <row r="341" spans="1:29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</row>
    <row r="342" spans="1:29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</row>
    <row r="343" spans="1:29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</row>
    <row r="344" spans="1:29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</row>
    <row r="345" spans="1:29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</row>
    <row r="346" spans="1:29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</row>
    <row r="347" spans="1:29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</row>
    <row r="348" spans="1:29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</row>
    <row r="349" spans="1:29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</row>
    <row r="350" spans="1:29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</row>
    <row r="351" spans="1:29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</row>
    <row r="352" spans="1:29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</row>
    <row r="353" spans="1:29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</row>
    <row r="354" spans="1:29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</row>
    <row r="355" spans="1:29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</row>
    <row r="356" spans="1:29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</row>
    <row r="357" spans="1:29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</row>
    <row r="358" spans="1:29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</row>
    <row r="359" spans="1:29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</row>
    <row r="360" spans="1:29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</row>
    <row r="361" spans="1:29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</row>
    <row r="362" spans="1:29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</row>
    <row r="363" spans="1:29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</row>
    <row r="364" spans="1:29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</row>
    <row r="365" spans="1:29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</row>
    <row r="366" spans="1:29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</row>
    <row r="367" spans="1:29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</row>
    <row r="368" spans="1:29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</row>
    <row r="369" spans="1:29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</row>
    <row r="370" spans="1:29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</row>
    <row r="371" spans="1:29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</row>
    <row r="372" spans="1:29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</row>
    <row r="373" spans="1:29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</row>
    <row r="374" spans="1:29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</row>
    <row r="375" spans="1:29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</row>
    <row r="376" spans="1:29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</row>
    <row r="377" spans="1:29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</row>
    <row r="378" spans="1:29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</row>
    <row r="379" spans="1:29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</row>
    <row r="380" spans="1:29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</row>
    <row r="381" spans="1:29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</row>
    <row r="382" spans="1:29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</row>
    <row r="383" spans="1:29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</row>
    <row r="384" spans="1:29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</row>
    <row r="385" spans="1:29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</row>
    <row r="386" spans="1:29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</row>
    <row r="387" spans="1:29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</row>
    <row r="388" spans="1:29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</row>
    <row r="389" spans="1:29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</row>
    <row r="390" spans="1:29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</row>
    <row r="391" spans="1:29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</row>
    <row r="392" spans="1:29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</row>
    <row r="393" spans="1:29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</row>
    <row r="394" spans="1:29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</row>
    <row r="395" spans="1:29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</row>
    <row r="396" spans="1:29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</row>
    <row r="397" spans="1:29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</row>
    <row r="398" spans="1:29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</row>
    <row r="399" spans="1:29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</row>
    <row r="400" spans="1:29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</row>
    <row r="401" spans="1:29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</row>
    <row r="402" spans="1:29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</row>
    <row r="403" spans="1:29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</row>
    <row r="404" spans="1:29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</row>
    <row r="405" spans="1:29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</row>
    <row r="406" spans="1:29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</row>
    <row r="407" spans="1:29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</row>
    <row r="408" spans="1:29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</row>
    <row r="409" spans="1:29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</row>
    <row r="410" spans="1:29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</row>
    <row r="411" spans="1:29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</row>
    <row r="412" spans="1:29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</row>
    <row r="413" spans="1:29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</row>
    <row r="414" spans="1:29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</row>
    <row r="415" spans="1:29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</row>
    <row r="416" spans="1:29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</row>
    <row r="417" spans="1:29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</row>
    <row r="418" spans="1:29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</row>
    <row r="419" spans="1:29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</row>
    <row r="420" spans="1:29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</row>
    <row r="421" spans="1:29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</row>
    <row r="422" spans="1:29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</row>
    <row r="423" spans="1:29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</row>
    <row r="424" spans="1:29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</row>
    <row r="425" spans="1:29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</row>
    <row r="426" spans="1:29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</row>
    <row r="427" spans="1:29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</row>
    <row r="428" spans="1:29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</row>
    <row r="429" spans="1:29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</row>
    <row r="430" spans="1:29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</row>
    <row r="431" spans="1:29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</row>
    <row r="432" spans="1:29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</row>
    <row r="433" spans="1:29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</row>
    <row r="434" spans="1:29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</row>
    <row r="435" spans="1:29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</row>
    <row r="436" spans="1:29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75"/>
  <sheetViews>
    <sheetView view="pageBreakPreview" zoomScale="60" workbookViewId="0">
      <pane xSplit="1" topLeftCell="B1" activePane="topRight" state="frozen"/>
      <selection pane="topRight" sqref="A1:XFD1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5" width="6.88671875" customWidth="1"/>
    <col min="7" max="7" width="7.10937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7.6640625" customWidth="1"/>
    <col min="14" max="14" width="7" customWidth="1"/>
    <col min="15" max="15" width="7.88671875" customWidth="1"/>
    <col min="16" max="16" width="7.109375" customWidth="1"/>
    <col min="17" max="17" width="7" customWidth="1"/>
    <col min="18" max="18" width="2.5546875" customWidth="1"/>
    <col min="22" max="22" width="7.6640625" customWidth="1"/>
    <col min="23" max="23" width="6.109375" customWidth="1"/>
    <col min="24" max="24" width="8.109375" customWidth="1"/>
    <col min="25" max="25" width="7.33203125" customWidth="1"/>
    <col min="27" max="27" width="12.109375" customWidth="1"/>
    <col min="28" max="28" width="6" customWidth="1"/>
    <col min="29" max="29" width="9" customWidth="1"/>
    <col min="30" max="30" width="8" customWidth="1"/>
  </cols>
  <sheetData>
    <row r="1" spans="1:35" ht="15" thickBot="1">
      <c r="A1" s="100" t="s">
        <v>911</v>
      </c>
      <c r="C1" s="100" t="s">
        <v>19</v>
      </c>
      <c r="I1" t="s">
        <v>278</v>
      </c>
      <c r="N1" s="31"/>
      <c r="O1" s="31"/>
      <c r="P1" s="93"/>
      <c r="Q1" s="1012"/>
      <c r="R1" s="93"/>
      <c r="AB1" s="107"/>
      <c r="AC1" s="107"/>
      <c r="AD1" s="107"/>
      <c r="AE1" s="107"/>
      <c r="AF1" s="107"/>
      <c r="AG1" s="107"/>
      <c r="AH1" s="107"/>
      <c r="AI1" s="107"/>
    </row>
    <row r="2" spans="1:35" ht="13.5" customHeight="1">
      <c r="A2" s="84"/>
      <c r="B2" s="532"/>
      <c r="C2" s="29" t="s">
        <v>20</v>
      </c>
      <c r="D2" s="66" t="s">
        <v>245</v>
      </c>
      <c r="E2" s="66"/>
      <c r="F2" s="66"/>
      <c r="G2" s="66"/>
      <c r="H2" s="66"/>
      <c r="I2" s="66"/>
      <c r="J2" s="66"/>
      <c r="K2" s="66"/>
      <c r="L2" s="50"/>
      <c r="M2" s="50"/>
      <c r="N2" s="178" t="s">
        <v>21</v>
      </c>
      <c r="O2" s="178" t="s">
        <v>22</v>
      </c>
      <c r="P2" s="1010" t="s">
        <v>374</v>
      </c>
      <c r="Q2" s="1034" t="s">
        <v>374</v>
      </c>
      <c r="S2" s="99"/>
      <c r="T2" s="99"/>
      <c r="U2" s="126"/>
      <c r="V2" s="107"/>
      <c r="W2" s="381"/>
      <c r="X2" s="126"/>
      <c r="Y2" s="107"/>
      <c r="Z2" s="107"/>
      <c r="AA2" s="107"/>
      <c r="AB2" s="107"/>
      <c r="AC2" s="107"/>
      <c r="AD2" s="107"/>
      <c r="AE2" s="107"/>
      <c r="AF2" s="107"/>
      <c r="AH2" s="107"/>
      <c r="AI2" s="107"/>
    </row>
    <row r="3" spans="1:35" ht="13.5" customHeight="1">
      <c r="A3" s="60"/>
      <c r="B3" s="533"/>
      <c r="C3" s="534" t="s">
        <v>210</v>
      </c>
      <c r="D3" s="632" t="s">
        <v>281</v>
      </c>
      <c r="E3" s="16"/>
      <c r="F3" s="16"/>
      <c r="G3" s="16"/>
      <c r="H3" s="16"/>
      <c r="I3" s="16"/>
      <c r="J3" s="16"/>
      <c r="K3" s="16"/>
      <c r="L3" s="15"/>
      <c r="M3" s="15"/>
      <c r="N3" s="534" t="s">
        <v>225</v>
      </c>
      <c r="O3" s="534" t="s">
        <v>23</v>
      </c>
      <c r="P3" s="1009" t="s">
        <v>108</v>
      </c>
      <c r="Q3" s="1035" t="s">
        <v>108</v>
      </c>
      <c r="S3" s="99"/>
      <c r="T3" s="99"/>
      <c r="U3" s="126"/>
      <c r="V3" s="107"/>
      <c r="W3" s="381"/>
      <c r="X3" s="126"/>
      <c r="Y3" s="107"/>
      <c r="Z3" s="107"/>
      <c r="AA3" s="107"/>
      <c r="AB3" s="107"/>
      <c r="AC3" s="107"/>
      <c r="AD3" s="107"/>
      <c r="AE3" s="107"/>
      <c r="AF3" s="107"/>
      <c r="AH3" s="107"/>
      <c r="AI3" s="107"/>
    </row>
    <row r="4" spans="1:35" ht="12.75" customHeight="1" thickBot="1">
      <c r="A4" s="60"/>
      <c r="B4" s="535" t="s">
        <v>24</v>
      </c>
      <c r="C4" s="69" t="s">
        <v>21</v>
      </c>
      <c r="D4" s="71" t="s">
        <v>224</v>
      </c>
      <c r="E4" s="71"/>
      <c r="F4" s="71"/>
      <c r="G4" s="71"/>
      <c r="H4" t="s">
        <v>223</v>
      </c>
      <c r="J4" s="71"/>
      <c r="K4" s="61" t="s">
        <v>118</v>
      </c>
      <c r="L4" s="51"/>
      <c r="M4" s="51"/>
      <c r="N4" s="534" t="s">
        <v>26</v>
      </c>
      <c r="O4" s="534" t="s">
        <v>25</v>
      </c>
      <c r="P4" s="999" t="s">
        <v>375</v>
      </c>
      <c r="Q4" s="1035" t="s">
        <v>375</v>
      </c>
      <c r="S4" s="99"/>
      <c r="T4" s="99"/>
      <c r="U4" s="381"/>
      <c r="V4" s="107"/>
      <c r="W4" s="381"/>
      <c r="X4" s="126"/>
      <c r="Y4" s="107"/>
      <c r="Z4" s="107"/>
      <c r="AA4" s="107"/>
      <c r="AB4" s="107"/>
      <c r="AC4" s="107"/>
      <c r="AD4" s="107"/>
      <c r="AE4" s="645"/>
      <c r="AF4" s="107"/>
      <c r="AH4" s="107"/>
      <c r="AI4" s="107"/>
    </row>
    <row r="5" spans="1:35">
      <c r="A5" s="60" t="s">
        <v>211</v>
      </c>
      <c r="B5" s="533"/>
      <c r="C5" s="68" t="s">
        <v>38</v>
      </c>
      <c r="D5" s="29" t="s">
        <v>27</v>
      </c>
      <c r="E5" s="29" t="s">
        <v>28</v>
      </c>
      <c r="F5" s="29" t="s">
        <v>29</v>
      </c>
      <c r="G5" s="29" t="s">
        <v>30</v>
      </c>
      <c r="H5" s="28" t="s">
        <v>31</v>
      </c>
      <c r="I5" s="29" t="s">
        <v>32</v>
      </c>
      <c r="J5" s="28" t="s">
        <v>33</v>
      </c>
      <c r="K5" s="29" t="s">
        <v>34</v>
      </c>
      <c r="L5" s="28" t="s">
        <v>35</v>
      </c>
      <c r="M5" s="1020" t="s">
        <v>36</v>
      </c>
      <c r="N5" s="534">
        <v>10</v>
      </c>
      <c r="O5" s="534" t="s">
        <v>37</v>
      </c>
      <c r="P5" s="534" t="s">
        <v>26</v>
      </c>
      <c r="Q5" s="1036" t="s">
        <v>376</v>
      </c>
      <c r="S5" s="99"/>
      <c r="T5" s="99"/>
      <c r="U5" s="381"/>
      <c r="V5" s="107"/>
      <c r="W5" s="381"/>
      <c r="X5" s="126"/>
      <c r="Y5" s="107"/>
      <c r="Z5" s="107"/>
      <c r="AA5" s="107"/>
      <c r="AB5" s="107"/>
      <c r="AC5" s="350"/>
      <c r="AD5" s="107"/>
      <c r="AE5" s="645"/>
      <c r="AF5" s="107"/>
      <c r="AH5" s="107"/>
      <c r="AI5" s="107"/>
    </row>
    <row r="6" spans="1:35" ht="12" customHeight="1">
      <c r="A6" s="60"/>
      <c r="B6" s="535" t="s">
        <v>212</v>
      </c>
      <c r="C6" s="1018" t="s">
        <v>213</v>
      </c>
      <c r="D6" s="69" t="s">
        <v>39</v>
      </c>
      <c r="E6" s="69" t="s">
        <v>39</v>
      </c>
      <c r="F6" s="69" t="s">
        <v>39</v>
      </c>
      <c r="G6" s="69" t="s">
        <v>39</v>
      </c>
      <c r="H6" s="24" t="s">
        <v>39</v>
      </c>
      <c r="I6" s="69" t="s">
        <v>39</v>
      </c>
      <c r="J6" s="69" t="s">
        <v>39</v>
      </c>
      <c r="K6" s="24" t="s">
        <v>39</v>
      </c>
      <c r="L6" s="69" t="s">
        <v>39</v>
      </c>
      <c r="M6" s="509" t="s">
        <v>39</v>
      </c>
      <c r="N6" s="534" t="s">
        <v>373</v>
      </c>
      <c r="O6" s="534" t="s">
        <v>204</v>
      </c>
      <c r="P6" s="534">
        <v>10</v>
      </c>
      <c r="Q6" s="1036"/>
      <c r="S6" s="99"/>
      <c r="T6" s="99"/>
      <c r="U6" s="126"/>
      <c r="V6" s="107"/>
      <c r="W6" s="381"/>
      <c r="X6" s="126"/>
      <c r="Y6" s="107"/>
      <c r="Z6" s="107"/>
      <c r="AA6" s="107"/>
      <c r="AB6" s="107"/>
      <c r="AC6" s="350"/>
      <c r="AD6" s="107"/>
      <c r="AE6" s="646"/>
      <c r="AF6" s="107"/>
      <c r="AH6" s="107"/>
      <c r="AI6" s="107"/>
    </row>
    <row r="7" spans="1:35" ht="14.25" customHeight="1" thickBot="1">
      <c r="A7" s="60"/>
      <c r="B7" s="536"/>
      <c r="C7" s="1013">
        <v>0.1</v>
      </c>
      <c r="D7" s="51"/>
      <c r="E7" s="52"/>
      <c r="F7" s="51"/>
      <c r="G7" s="52"/>
      <c r="H7" s="91"/>
      <c r="I7" s="52"/>
      <c r="J7" s="52"/>
      <c r="K7" s="51"/>
      <c r="L7" s="52"/>
      <c r="M7" s="91"/>
      <c r="N7" s="379"/>
      <c r="O7" s="379" t="s">
        <v>205</v>
      </c>
      <c r="P7" s="379" t="s">
        <v>373</v>
      </c>
      <c r="Q7" s="2548">
        <v>1</v>
      </c>
      <c r="S7" s="99"/>
      <c r="T7" s="99"/>
      <c r="U7" s="205"/>
      <c r="V7" s="126"/>
      <c r="W7" s="381"/>
      <c r="X7" s="126"/>
      <c r="Y7" s="107"/>
      <c r="Z7" s="284"/>
      <c r="AA7" s="381"/>
      <c r="AB7" s="158"/>
      <c r="AC7" s="647"/>
      <c r="AD7" s="107"/>
      <c r="AE7" s="646"/>
      <c r="AF7" s="107"/>
      <c r="AH7" s="107"/>
      <c r="AI7" s="107"/>
    </row>
    <row r="8" spans="1:35">
      <c r="A8" s="537">
        <v>1</v>
      </c>
      <c r="B8" s="538" t="s">
        <v>214</v>
      </c>
      <c r="C8" s="2539">
        <f>(Q8/100)*10</f>
        <v>12</v>
      </c>
      <c r="D8" s="166">
        <f>'12 л. РАСКЛАДКА'!T13</f>
        <v>0</v>
      </c>
      <c r="E8" s="73">
        <f>'12 л. РАСКЛАДКА'!T71</f>
        <v>30</v>
      </c>
      <c r="F8" s="73">
        <f>'12 л. РАСКЛАДКА'!T130</f>
        <v>0</v>
      </c>
      <c r="G8" s="73">
        <f>'12 л. РАСКЛАДКА'!T186</f>
        <v>30</v>
      </c>
      <c r="H8" s="73">
        <f>'12 л. РАСКЛАДКА'!T243</f>
        <v>0</v>
      </c>
      <c r="I8" s="73">
        <f>'12 л. РАСКЛАДКА'!T299</f>
        <v>0</v>
      </c>
      <c r="J8" s="73">
        <f>'12 л. РАСКЛАДКА'!T355</f>
        <v>0</v>
      </c>
      <c r="K8" s="73">
        <f>'12 л. РАСКЛАДКА'!T408</f>
        <v>30</v>
      </c>
      <c r="L8" s="73">
        <f>'12 л. РАСКЛАДКА'!T462</f>
        <v>0</v>
      </c>
      <c r="M8" s="1000">
        <f>'12 л. РАСКЛАДКА'!T515</f>
        <v>30</v>
      </c>
      <c r="N8" s="1003">
        <f t="shared" ref="N8:N43" si="0">D8+E8+F8+G8+H8+I8+J8+K8+L8+M8</f>
        <v>120</v>
      </c>
      <c r="O8" s="2417">
        <f>(N8*100/P8)-100</f>
        <v>0</v>
      </c>
      <c r="P8" s="2418">
        <f>(Q8*10/100)*10</f>
        <v>120</v>
      </c>
      <c r="Q8" s="2533">
        <v>120</v>
      </c>
      <c r="S8" s="648"/>
      <c r="T8" s="381"/>
      <c r="U8" s="381"/>
      <c r="V8" s="381"/>
      <c r="W8" s="107"/>
      <c r="X8" s="107"/>
      <c r="Y8" s="107"/>
      <c r="Z8" s="650"/>
      <c r="AA8" s="126"/>
      <c r="AB8" s="107"/>
      <c r="AC8" s="651"/>
      <c r="AD8" s="107"/>
      <c r="AE8" s="2697"/>
      <c r="AF8" s="107"/>
      <c r="AH8" s="107"/>
      <c r="AI8" s="107"/>
    </row>
    <row r="9" spans="1:35">
      <c r="A9" s="497">
        <v>2</v>
      </c>
      <c r="B9" s="231" t="s">
        <v>41</v>
      </c>
      <c r="C9" s="2546">
        <f t="shared" ref="C9:C42" si="1">(Q9/100)*10</f>
        <v>20</v>
      </c>
      <c r="D9" s="166">
        <f>'12 л. РАСКЛАДКА'!T14</f>
        <v>30</v>
      </c>
      <c r="E9" s="73">
        <f>'12 л. РАСКЛАДКА'!T72</f>
        <v>10.1</v>
      </c>
      <c r="F9" s="73">
        <f>'12 л. РАСКЛАДКА'!T131</f>
        <v>32</v>
      </c>
      <c r="G9" s="73">
        <f>'12 л. РАСКЛАДКА'!T187</f>
        <v>0</v>
      </c>
      <c r="H9" s="73">
        <f>'12 л. РАСКЛАДКА'!T244</f>
        <v>30</v>
      </c>
      <c r="I9" s="73">
        <f>'12 л. РАСКЛАДКА'!T300</f>
        <v>30</v>
      </c>
      <c r="J9" s="73">
        <f>'12 л. РАСКЛАДКА'!T356</f>
        <v>20</v>
      </c>
      <c r="K9" s="73">
        <f>'12 л. РАСКЛАДКА'!T409</f>
        <v>17.899999999999999</v>
      </c>
      <c r="L9" s="73">
        <f>'12 л. РАСКЛАДКА'!T463</f>
        <v>30</v>
      </c>
      <c r="M9" s="1000">
        <f>'12 л. РАСКЛАДКА'!T516</f>
        <v>0</v>
      </c>
      <c r="N9" s="1004">
        <f t="shared" si="0"/>
        <v>200</v>
      </c>
      <c r="O9" s="2040">
        <f t="shared" ref="O9:O43" si="2">(N9*100/P9)-100</f>
        <v>0</v>
      </c>
      <c r="P9" s="224">
        <f t="shared" ref="P9:P43" si="3">(Q9*10/100)*10</f>
        <v>200</v>
      </c>
      <c r="Q9" s="2534">
        <v>200</v>
      </c>
      <c r="S9" s="653"/>
      <c r="T9" s="654"/>
      <c r="U9" s="381"/>
      <c r="V9" s="158"/>
      <c r="W9" s="107"/>
      <c r="X9" s="107"/>
      <c r="Y9" s="107"/>
      <c r="Z9" s="650"/>
      <c r="AA9" s="126"/>
      <c r="AB9" s="107"/>
      <c r="AC9" s="651"/>
      <c r="AD9" s="107"/>
      <c r="AE9" s="2697"/>
      <c r="AF9" s="107"/>
      <c r="AH9" s="107"/>
      <c r="AI9" s="107"/>
    </row>
    <row r="10" spans="1:35">
      <c r="A10" s="497">
        <v>3</v>
      </c>
      <c r="B10" s="231" t="s">
        <v>42</v>
      </c>
      <c r="C10" s="2546">
        <f>(Q10/100)*10</f>
        <v>2</v>
      </c>
      <c r="D10" s="166">
        <f>'12 л. РАСКЛАДКА'!T15</f>
        <v>0</v>
      </c>
      <c r="E10" s="73">
        <f>'12 л. РАСКЛАДКА'!T73</f>
        <v>1.5</v>
      </c>
      <c r="F10" s="73">
        <f>'12 л. РАСКЛАДКА'!T132</f>
        <v>0</v>
      </c>
      <c r="G10" s="73">
        <f>'12 л. РАСКЛАДКА'!T188</f>
        <v>9.1999999999999993</v>
      </c>
      <c r="H10" s="73">
        <f>'12 л. РАСКЛАДКА'!T245</f>
        <v>2.2000000000000002</v>
      </c>
      <c r="I10" s="73">
        <f>'12 л. РАСКЛАДКА'!T301</f>
        <v>0</v>
      </c>
      <c r="J10" s="73">
        <f>'12 л. РАСКЛАДКА'!T357</f>
        <v>5.3000000000000007</v>
      </c>
      <c r="K10" s="73">
        <f>'12 л. РАСКЛАДКА'!T410</f>
        <v>2.2000000000000002</v>
      </c>
      <c r="L10" s="73">
        <f>'12 л. РАСКЛАДКА'!T464</f>
        <v>0.9</v>
      </c>
      <c r="M10" s="1000">
        <f>'12 л. РАСКЛАДКА'!T517</f>
        <v>14.6</v>
      </c>
      <c r="N10" s="1004">
        <f t="shared" si="0"/>
        <v>35.9</v>
      </c>
      <c r="O10" s="2040">
        <f t="shared" si="2"/>
        <v>79.5</v>
      </c>
      <c r="P10" s="224">
        <f t="shared" si="3"/>
        <v>20</v>
      </c>
      <c r="Q10" s="2534">
        <v>20</v>
      </c>
      <c r="S10" s="648"/>
      <c r="T10" s="654"/>
      <c r="U10" s="381"/>
      <c r="V10" s="158"/>
      <c r="W10" s="107"/>
      <c r="X10" s="107"/>
      <c r="Y10" s="107"/>
      <c r="Z10" s="650"/>
      <c r="AA10" s="126"/>
      <c r="AB10" s="107"/>
      <c r="AC10" s="651"/>
      <c r="AD10" s="107"/>
      <c r="AE10" s="2698"/>
      <c r="AF10" s="107"/>
      <c r="AH10" s="107"/>
      <c r="AI10" s="107"/>
    </row>
    <row r="11" spans="1:35">
      <c r="A11" s="497">
        <v>4</v>
      </c>
      <c r="B11" s="231" t="s">
        <v>43</v>
      </c>
      <c r="C11" s="2546">
        <f t="shared" si="1"/>
        <v>5</v>
      </c>
      <c r="D11" s="166">
        <f>'12 л. РАСКЛАДКА'!T16</f>
        <v>0</v>
      </c>
      <c r="E11" s="73">
        <f>'12 л. РАСКЛАДКА'!T74</f>
        <v>0</v>
      </c>
      <c r="F11" s="73">
        <f>'12 л. РАСКЛАДКА'!T133</f>
        <v>11</v>
      </c>
      <c r="G11" s="73">
        <f>'12 л. РАСКЛАДКА'!T189</f>
        <v>0</v>
      </c>
      <c r="H11" s="73">
        <f>'12 л. РАСКЛАДКА'!T246</f>
        <v>0</v>
      </c>
      <c r="I11" s="73">
        <f>'12 л. РАСКЛАДКА'!T302</f>
        <v>0</v>
      </c>
      <c r="J11" s="73">
        <f>'12 л. РАСКЛАДКА'!T358</f>
        <v>0</v>
      </c>
      <c r="K11" s="73">
        <f>'12 л. РАСКЛАДКА'!T411</f>
        <v>0</v>
      </c>
      <c r="L11" s="73">
        <f>'12 л. РАСКЛАДКА'!T465</f>
        <v>26</v>
      </c>
      <c r="M11" s="1000">
        <f>'12 л. РАСКЛАДКА'!T518</f>
        <v>4</v>
      </c>
      <c r="N11" s="1004">
        <f t="shared" si="0"/>
        <v>41</v>
      </c>
      <c r="O11" s="2040">
        <f t="shared" si="2"/>
        <v>-18</v>
      </c>
      <c r="P11" s="224">
        <f t="shared" si="3"/>
        <v>50</v>
      </c>
      <c r="Q11" s="2534">
        <v>50</v>
      </c>
      <c r="S11" s="656"/>
      <c r="T11" s="654"/>
      <c r="U11" s="381"/>
      <c r="V11" s="158"/>
      <c r="W11" s="107"/>
      <c r="X11" s="107"/>
      <c r="Y11" s="107"/>
      <c r="Z11" s="650"/>
      <c r="AA11" s="126"/>
      <c r="AB11" s="107"/>
      <c r="AC11" s="651"/>
      <c r="AD11" s="107"/>
      <c r="AE11" s="2697"/>
      <c r="AF11" s="107"/>
      <c r="AH11" s="107"/>
      <c r="AI11" s="107"/>
    </row>
    <row r="12" spans="1:35">
      <c r="A12" s="497">
        <v>5</v>
      </c>
      <c r="B12" s="231" t="s">
        <v>44</v>
      </c>
      <c r="C12" s="2546">
        <f t="shared" si="1"/>
        <v>2</v>
      </c>
      <c r="D12" s="166">
        <f>'12 л. РАСКЛАДКА'!T17</f>
        <v>0</v>
      </c>
      <c r="E12" s="73">
        <f>'12 л. РАСКЛАДКА'!T75</f>
        <v>16.82</v>
      </c>
      <c r="F12" s="73">
        <f>'12 л. РАСКЛАДКА'!T134</f>
        <v>0</v>
      </c>
      <c r="G12" s="73">
        <f>'12 л. РАСКЛАДКА'!T190</f>
        <v>0</v>
      </c>
      <c r="H12" s="73">
        <f>'12 л. РАСКЛАДКА'!T247</f>
        <v>0</v>
      </c>
      <c r="I12" s="73">
        <f>'12 л. РАСКЛАДКА'!T303</f>
        <v>0</v>
      </c>
      <c r="J12" s="73">
        <f>'12 л. РАСКЛАДКА'!T359</f>
        <v>0</v>
      </c>
      <c r="K12" s="73">
        <f>'12 л. РАСКЛАДКА'!T412</f>
        <v>0</v>
      </c>
      <c r="L12" s="73">
        <f>'12 л. РАСКЛАДКА'!T466</f>
        <v>0</v>
      </c>
      <c r="M12" s="1000">
        <f>'12 л. РАСКЛАДКА'!T519</f>
        <v>0</v>
      </c>
      <c r="N12" s="1004">
        <f t="shared" si="0"/>
        <v>16.82</v>
      </c>
      <c r="O12" s="2040">
        <f t="shared" si="2"/>
        <v>-15.900000000000006</v>
      </c>
      <c r="P12" s="224">
        <f t="shared" si="3"/>
        <v>20</v>
      </c>
      <c r="Q12" s="2534">
        <v>20</v>
      </c>
      <c r="S12" s="648"/>
      <c r="T12" s="654"/>
      <c r="U12" s="381"/>
      <c r="V12" s="158"/>
      <c r="W12" s="107"/>
      <c r="X12" s="107"/>
      <c r="Y12" s="107"/>
      <c r="Z12" s="650"/>
      <c r="AA12" s="126"/>
      <c r="AB12" s="107"/>
      <c r="AC12" s="651"/>
      <c r="AD12" s="107"/>
      <c r="AE12" s="2699"/>
      <c r="AF12" s="107"/>
      <c r="AH12" s="107"/>
      <c r="AI12" s="107"/>
    </row>
    <row r="13" spans="1:35">
      <c r="A13" s="497">
        <v>6</v>
      </c>
      <c r="B13" s="231" t="s">
        <v>45</v>
      </c>
      <c r="C13" s="2645">
        <f t="shared" si="1"/>
        <v>18.700000000000003</v>
      </c>
      <c r="D13" s="2397">
        <f>'12 л. РАСКЛАДКА'!T18</f>
        <v>0</v>
      </c>
      <c r="E13" s="2398">
        <f>'12 л. РАСКЛАДКА'!T76</f>
        <v>0</v>
      </c>
      <c r="F13" s="2398">
        <f>'12 л. РАСКЛАДКА'!T135</f>
        <v>0</v>
      </c>
      <c r="G13" s="2398">
        <f>'12 л. РАСКЛАДКА'!T191</f>
        <v>0</v>
      </c>
      <c r="H13" s="2398">
        <f>'12 л. РАСКЛАДКА'!T248</f>
        <v>92</v>
      </c>
      <c r="I13" s="2398">
        <f>'12 л. РАСКЛАДКА'!T304</f>
        <v>30.512</v>
      </c>
      <c r="J13" s="2398">
        <f>'12 л. РАСКЛАДКА'!T360</f>
        <v>67.17</v>
      </c>
      <c r="K13" s="2398">
        <f>'12 л. РАСКЛАДКА'!T413</f>
        <v>0</v>
      </c>
      <c r="L13" s="2398">
        <f>'12 л. РАСКЛАДКА'!T467</f>
        <v>0</v>
      </c>
      <c r="M13" s="2399">
        <f>'12 л. РАСКЛАДКА'!T520</f>
        <v>0</v>
      </c>
      <c r="N13" s="2400">
        <f t="shared" si="0"/>
        <v>189.68200000000002</v>
      </c>
      <c r="O13" s="2414">
        <f t="shared" si="2"/>
        <v>1.4342245989304843</v>
      </c>
      <c r="P13" s="814">
        <f t="shared" si="3"/>
        <v>187</v>
      </c>
      <c r="Q13" s="2535">
        <v>187</v>
      </c>
      <c r="S13" s="648"/>
      <c r="T13" s="654"/>
      <c r="U13" s="381"/>
      <c r="V13" s="158"/>
      <c r="W13" s="107"/>
      <c r="X13" s="107"/>
      <c r="Y13" s="107"/>
      <c r="Z13" s="650"/>
      <c r="AA13" s="126"/>
      <c r="AB13" s="107"/>
      <c r="AC13" s="651"/>
      <c r="AD13" s="107"/>
      <c r="AE13" s="2698"/>
      <c r="AF13" s="107"/>
      <c r="AH13" s="107"/>
      <c r="AI13" s="107"/>
    </row>
    <row r="14" spans="1:35">
      <c r="A14" s="2390">
        <v>7</v>
      </c>
      <c r="B14" s="2192" t="s">
        <v>864</v>
      </c>
      <c r="C14" s="2549">
        <f t="shared" si="1"/>
        <v>28.799999999999997</v>
      </c>
      <c r="D14" s="2409">
        <f>'12 л. РАСКЛАДКА'!T19</f>
        <v>0</v>
      </c>
      <c r="E14" s="2404">
        <f>'12 л. РАСКЛАДКА'!T77</f>
        <v>2</v>
      </c>
      <c r="F14" s="2408">
        <f>'12 л. РАСКЛАДКА'!T136</f>
        <v>70.400000000000006</v>
      </c>
      <c r="G14" s="2404">
        <f>'12 л. РАСКЛАДКА'!T192</f>
        <v>35.020000000000003</v>
      </c>
      <c r="H14" s="2408">
        <f>'12 л. РАСКЛАДКА'!T249</f>
        <v>35</v>
      </c>
      <c r="I14" s="2404">
        <f>'12 л. РАСКЛАДКА'!T305</f>
        <v>119.08799999999999</v>
      </c>
      <c r="J14" s="2408">
        <f>'12 л. РАСКЛАДКА'!T361</f>
        <v>0</v>
      </c>
      <c r="K14" s="2404">
        <f>'12 л. РАСКЛАДКА'!T414</f>
        <v>0</v>
      </c>
      <c r="L14" s="2408">
        <f>'12 л. РАСКЛАДКА'!T468</f>
        <v>20.9</v>
      </c>
      <c r="M14" s="2404">
        <f>'12 л. РАСКЛАДКА'!T521</f>
        <v>48.86</v>
      </c>
      <c r="N14" s="2390">
        <f t="shared" si="0"/>
        <v>331.26800000000003</v>
      </c>
      <c r="O14" s="2415">
        <f t="shared" si="2"/>
        <v>15.023611111111123</v>
      </c>
      <c r="P14" s="2405">
        <f t="shared" si="3"/>
        <v>288</v>
      </c>
      <c r="Q14" s="2535">
        <v>288</v>
      </c>
      <c r="S14" s="658"/>
      <c r="T14" s="654"/>
      <c r="U14" s="381"/>
      <c r="V14" s="158"/>
      <c r="W14" s="107"/>
      <c r="X14" s="107"/>
      <c r="Y14" s="107"/>
      <c r="Z14" s="650"/>
      <c r="AA14" s="126"/>
      <c r="AB14" s="107"/>
      <c r="AC14" s="651"/>
      <c r="AD14" s="107"/>
      <c r="AE14" s="2699"/>
      <c r="AF14" s="107"/>
      <c r="AH14" s="107"/>
      <c r="AI14" s="107"/>
    </row>
    <row r="15" spans="1:35">
      <c r="A15" s="2391"/>
      <c r="B15" s="2413" t="s">
        <v>965</v>
      </c>
      <c r="C15" s="2546">
        <f t="shared" si="1"/>
        <v>3.2</v>
      </c>
      <c r="D15" s="166">
        <f>'12 л. РАСКЛАДКА'!T20</f>
        <v>0</v>
      </c>
      <c r="E15" s="2406">
        <f>'12 л. РАСКЛАДКА'!T78</f>
        <v>0</v>
      </c>
      <c r="F15" s="674">
        <f>'12 л. РАСКЛАДКА'!T137</f>
        <v>0</v>
      </c>
      <c r="G15" s="2406">
        <f>'12 л. РАСКЛАДКА'!T193</f>
        <v>0</v>
      </c>
      <c r="H15" s="674">
        <f>'12 л. РАСКЛАДКА'!T250</f>
        <v>0</v>
      </c>
      <c r="I15" s="2406">
        <f>'12 л. РАСКЛАДКА'!T306</f>
        <v>0</v>
      </c>
      <c r="J15" s="674">
        <f>'12 л. РАСКЛАДКА'!T362</f>
        <v>0</v>
      </c>
      <c r="K15" s="2406">
        <f>'12 л. РАСКЛАДКА'!T415</f>
        <v>0</v>
      </c>
      <c r="L15" s="674">
        <f>'12 л. РАСКЛАДКА'!T469</f>
        <v>0</v>
      </c>
      <c r="M15" s="2406">
        <f>'12 л. РАСКЛАДКА'!T522</f>
        <v>0</v>
      </c>
      <c r="N15" s="2391">
        <f t="shared" si="0"/>
        <v>0</v>
      </c>
      <c r="O15" s="2416">
        <f t="shared" si="2"/>
        <v>-100</v>
      </c>
      <c r="P15" s="2407">
        <f t="shared" si="3"/>
        <v>32</v>
      </c>
      <c r="Q15" s="2536">
        <v>32</v>
      </c>
      <c r="S15" s="653"/>
      <c r="T15" s="654"/>
      <c r="U15" s="381"/>
      <c r="V15" s="158"/>
      <c r="W15" s="107"/>
      <c r="X15" s="107"/>
      <c r="Y15" s="107"/>
      <c r="Z15" s="650"/>
      <c r="AA15" s="126"/>
      <c r="AB15" s="107"/>
      <c r="AC15" s="651"/>
      <c r="AD15" s="107"/>
      <c r="AE15" s="2699"/>
      <c r="AF15" s="107"/>
      <c r="AH15" s="107"/>
      <c r="AI15" s="107"/>
    </row>
    <row r="16" spans="1:35">
      <c r="A16" s="497">
        <v>8</v>
      </c>
      <c r="B16" s="231" t="s">
        <v>215</v>
      </c>
      <c r="C16" s="2546">
        <f t="shared" si="1"/>
        <v>18.5</v>
      </c>
      <c r="D16" s="166">
        <f>'12 л. РАСКЛАДКА'!T21</f>
        <v>140</v>
      </c>
      <c r="E16" s="674">
        <f>'12 л. РАСКЛАДКА'!T79</f>
        <v>12</v>
      </c>
      <c r="F16" s="674">
        <f>'12 л. РАСКЛАДКА'!T138</f>
        <v>6</v>
      </c>
      <c r="G16" s="674">
        <f>'12 л. РАСКЛАДКА'!T194</f>
        <v>7</v>
      </c>
      <c r="H16" s="674">
        <f>'12 л. РАСКЛАДКА'!T251</f>
        <v>0</v>
      </c>
      <c r="I16" s="674">
        <f>'12 л. РАСКЛАДКА'!T307</f>
        <v>0</v>
      </c>
      <c r="J16" s="674">
        <f>'12 л. РАСКЛАДКА'!T363</f>
        <v>0</v>
      </c>
      <c r="K16" s="674">
        <f>'12 л. РАСКЛАДКА'!T416</f>
        <v>0</v>
      </c>
      <c r="L16" s="674">
        <f>'12 л. РАСКЛАДКА'!T470</f>
        <v>0</v>
      </c>
      <c r="M16" s="1000">
        <f>'12 л. РАСКЛАДКА'!T523</f>
        <v>20</v>
      </c>
      <c r="N16" s="1021">
        <f t="shared" si="0"/>
        <v>185</v>
      </c>
      <c r="O16" s="2039">
        <f t="shared" si="2"/>
        <v>0</v>
      </c>
      <c r="P16" s="998">
        <f t="shared" si="3"/>
        <v>185</v>
      </c>
      <c r="Q16" s="2536">
        <v>185</v>
      </c>
      <c r="S16" s="648"/>
      <c r="T16" s="654"/>
      <c r="U16" s="381"/>
      <c r="V16" s="158"/>
      <c r="W16" s="107"/>
      <c r="X16" s="107"/>
      <c r="Y16" s="107"/>
      <c r="Z16" s="650"/>
      <c r="AA16" s="126"/>
      <c r="AB16" s="107"/>
      <c r="AC16" s="651"/>
      <c r="AD16" s="107"/>
      <c r="AE16" s="2697"/>
      <c r="AF16" s="107"/>
      <c r="AH16" s="107"/>
      <c r="AI16" s="107"/>
    </row>
    <row r="17" spans="1:35">
      <c r="A17" s="497">
        <v>9</v>
      </c>
      <c r="B17" s="231" t="s">
        <v>104</v>
      </c>
      <c r="C17" s="2546">
        <f t="shared" si="1"/>
        <v>2</v>
      </c>
      <c r="D17" s="166">
        <f>'12 л. РАСКЛАДКА'!T22</f>
        <v>0</v>
      </c>
      <c r="E17" s="73">
        <f>'12 л. РАСКЛАДКА'!T80</f>
        <v>0</v>
      </c>
      <c r="F17" s="73">
        <f>'12 л. РАСКЛАДКА'!T139</f>
        <v>0</v>
      </c>
      <c r="G17" s="73">
        <f>'12 л. РАСКЛАДКА'!T195</f>
        <v>0</v>
      </c>
      <c r="H17" s="73">
        <f>'12 л. РАСКЛАДКА'!T252</f>
        <v>0</v>
      </c>
      <c r="I17" s="73">
        <f>'12 л. РАСКЛАДКА'!T308</f>
        <v>15</v>
      </c>
      <c r="J17" s="73">
        <f>'12 л. РАСКЛАДКА'!T364</f>
        <v>0</v>
      </c>
      <c r="K17" s="73">
        <f>'12 л. РАСКЛАДКА'!T417</f>
        <v>0</v>
      </c>
      <c r="L17" s="73">
        <f>'12 л. РАСКЛАДКА'!T471</f>
        <v>0</v>
      </c>
      <c r="M17" s="1000">
        <f>'12 л. РАСКЛАДКА'!T524</f>
        <v>0</v>
      </c>
      <c r="N17" s="1004">
        <f t="shared" si="0"/>
        <v>15</v>
      </c>
      <c r="O17" s="2040">
        <f t="shared" si="2"/>
        <v>-25</v>
      </c>
      <c r="P17" s="224">
        <f t="shared" si="3"/>
        <v>20</v>
      </c>
      <c r="Q17" s="2534">
        <v>20</v>
      </c>
      <c r="S17" s="648"/>
      <c r="T17" s="654"/>
      <c r="U17" s="381"/>
      <c r="V17" s="158"/>
      <c r="W17" s="107"/>
      <c r="X17" s="107"/>
      <c r="Y17" s="107"/>
      <c r="Z17" s="650"/>
      <c r="AA17" s="126"/>
      <c r="AB17" s="107"/>
      <c r="AC17" s="651"/>
      <c r="AD17" s="107"/>
      <c r="AE17" s="2697"/>
      <c r="AF17" s="107"/>
      <c r="AH17" s="107"/>
      <c r="AI17" s="107"/>
    </row>
    <row r="18" spans="1:35">
      <c r="A18" s="497">
        <v>10</v>
      </c>
      <c r="B18" s="1672" t="s">
        <v>466</v>
      </c>
      <c r="C18" s="2546">
        <f t="shared" si="1"/>
        <v>20</v>
      </c>
      <c r="D18" s="166">
        <f>'12 л. РАСКЛАДКА'!T23</f>
        <v>0</v>
      </c>
      <c r="E18" s="73">
        <f>'12 л. РАСКЛАДКА'!T81</f>
        <v>0</v>
      </c>
      <c r="F18" s="73">
        <f>'12 л. РАСКЛАДКА'!T140</f>
        <v>0</v>
      </c>
      <c r="G18" s="73">
        <f>'12 л. РАСКЛАДКА'!T196</f>
        <v>0</v>
      </c>
      <c r="H18" s="73">
        <f>'12 л. РАСКЛАДКА'!T253</f>
        <v>0</v>
      </c>
      <c r="I18" s="73">
        <f>'12 л. РАСКЛАДКА'!T309</f>
        <v>0</v>
      </c>
      <c r="J18" s="73">
        <f>'12 л. РАСКЛАДКА'!T365</f>
        <v>0</v>
      </c>
      <c r="K18" s="73">
        <f>'12 л. РАСКЛАДКА'!T418</f>
        <v>200</v>
      </c>
      <c r="L18" s="73">
        <f>'12 л. РАСКЛАДКА'!T472</f>
        <v>0</v>
      </c>
      <c r="M18" s="1000">
        <f>'12 л. РАСКЛАДКА'!T525</f>
        <v>0</v>
      </c>
      <c r="N18" s="1004">
        <f t="shared" si="0"/>
        <v>200</v>
      </c>
      <c r="O18" s="2040">
        <f t="shared" si="2"/>
        <v>0</v>
      </c>
      <c r="P18" s="224">
        <f t="shared" si="3"/>
        <v>200</v>
      </c>
      <c r="Q18" s="2534">
        <v>200</v>
      </c>
      <c r="S18" s="648"/>
      <c r="T18" s="654"/>
      <c r="U18" s="381"/>
      <c r="V18" s="158"/>
      <c r="W18" s="107"/>
      <c r="X18" s="107"/>
      <c r="Y18" s="107"/>
      <c r="Z18" s="650"/>
      <c r="AA18" s="126"/>
      <c r="AB18" s="107"/>
      <c r="AC18" s="651"/>
      <c r="AD18" s="107"/>
      <c r="AE18" s="2705"/>
      <c r="AF18" s="107"/>
      <c r="AH18" s="107"/>
      <c r="AI18" s="107"/>
    </row>
    <row r="19" spans="1:35">
      <c r="A19" s="497">
        <v>11</v>
      </c>
      <c r="B19" s="231" t="s">
        <v>112</v>
      </c>
      <c r="C19" s="2546">
        <f t="shared" si="1"/>
        <v>7.8000000000000007</v>
      </c>
      <c r="D19" s="166">
        <f>'12 л. РАСКЛАДКА'!T24</f>
        <v>0</v>
      </c>
      <c r="E19" s="73">
        <f>'12 л. РАСКЛАДКА'!T82</f>
        <v>48.1</v>
      </c>
      <c r="F19" s="73">
        <f>'12 л. РАСКЛАДКА'!T141</f>
        <v>0</v>
      </c>
      <c r="G19" s="73">
        <f>'12 л. РАСКЛАДКА'!T197</f>
        <v>0</v>
      </c>
      <c r="H19" s="73">
        <f>'12 л. РАСКЛАДКА'!T254</f>
        <v>0</v>
      </c>
      <c r="I19" s="73">
        <f>'12 л. РАСКЛАДКА'!T310</f>
        <v>0</v>
      </c>
      <c r="J19" s="73">
        <f>'12 л. РАСКЛАДКА'!T366</f>
        <v>0</v>
      </c>
      <c r="K19" s="73">
        <f>'12 л. РАСКЛАДКА'!T419</f>
        <v>29.9</v>
      </c>
      <c r="L19" s="73">
        <f>'12 л. РАСКЛАДКА'!T473</f>
        <v>0</v>
      </c>
      <c r="M19" s="1000">
        <f>'12 л. РАСКЛАДКА'!T526</f>
        <v>0</v>
      </c>
      <c r="N19" s="1004">
        <f t="shared" si="0"/>
        <v>78</v>
      </c>
      <c r="O19" s="2040">
        <f t="shared" si="2"/>
        <v>0</v>
      </c>
      <c r="P19" s="224">
        <f t="shared" si="3"/>
        <v>78</v>
      </c>
      <c r="Q19" s="2534">
        <v>78</v>
      </c>
      <c r="S19" s="648"/>
      <c r="T19" s="654"/>
      <c r="U19" s="381"/>
      <c r="V19" s="158"/>
      <c r="W19" s="107"/>
      <c r="X19" s="107"/>
      <c r="Y19" s="107"/>
      <c r="Z19" s="650"/>
      <c r="AA19" s="126"/>
      <c r="AB19" s="107"/>
      <c r="AC19" s="651"/>
      <c r="AD19" s="107"/>
      <c r="AE19" s="2705"/>
      <c r="AF19" s="107"/>
      <c r="AH19" s="107"/>
      <c r="AI19" s="107"/>
    </row>
    <row r="20" spans="1:35">
      <c r="A20" s="497">
        <v>12</v>
      </c>
      <c r="B20" s="231" t="s">
        <v>113</v>
      </c>
      <c r="C20" s="2546">
        <f t="shared" si="1"/>
        <v>5.3000000000000007</v>
      </c>
      <c r="D20" s="166">
        <f>'12 л. РАСКЛАДКА'!T25</f>
        <v>0</v>
      </c>
      <c r="E20" s="73">
        <f>'12 л. РАСКЛАДКА'!T83</f>
        <v>0</v>
      </c>
      <c r="F20" s="73">
        <f>'12 л. РАСКЛАДКА'!T142</f>
        <v>0</v>
      </c>
      <c r="G20" s="73">
        <f>'12 л. РАСКЛАДКА'!T198</f>
        <v>0</v>
      </c>
      <c r="H20" s="73">
        <f>'12 л. РАСКЛАДКА'!T255</f>
        <v>0</v>
      </c>
      <c r="I20" s="73">
        <f>'12 л. РАСКЛАДКА'!T311</f>
        <v>0</v>
      </c>
      <c r="J20" s="73">
        <f>'12 л. РАСКЛАДКА'!T367</f>
        <v>0</v>
      </c>
      <c r="K20" s="73">
        <f>'12 л. РАСКЛАДКА'!T420</f>
        <v>53</v>
      </c>
      <c r="L20" s="73">
        <f>'12 л. РАСКЛАДКА'!T474</f>
        <v>0</v>
      </c>
      <c r="M20" s="1000">
        <f>'12 л. РАСКЛАДКА'!T527</f>
        <v>0</v>
      </c>
      <c r="N20" s="1004">
        <f t="shared" si="0"/>
        <v>53</v>
      </c>
      <c r="O20" s="2040">
        <f t="shared" si="2"/>
        <v>0</v>
      </c>
      <c r="P20" s="224">
        <f t="shared" si="3"/>
        <v>53</v>
      </c>
      <c r="Q20" s="2534">
        <v>53</v>
      </c>
      <c r="S20" s="648"/>
      <c r="T20" s="654"/>
      <c r="U20" s="381"/>
      <c r="V20" s="158"/>
      <c r="W20" s="107"/>
      <c r="X20" s="107"/>
      <c r="Y20" s="107"/>
      <c r="Z20" s="650"/>
      <c r="AA20" s="126"/>
      <c r="AB20" s="107"/>
      <c r="AC20" s="651"/>
      <c r="AD20" s="107"/>
      <c r="AE20" s="2705"/>
      <c r="AF20" s="107"/>
      <c r="AH20" s="107"/>
      <c r="AI20" s="107"/>
    </row>
    <row r="21" spans="1:35" ht="12.75" customHeight="1">
      <c r="A21" s="497">
        <v>13</v>
      </c>
      <c r="B21" s="231" t="s">
        <v>46</v>
      </c>
      <c r="C21" s="2546">
        <f t="shared" si="1"/>
        <v>7.7</v>
      </c>
      <c r="D21" s="166">
        <f>'12 л. РАСКЛАДКА'!T26</f>
        <v>0</v>
      </c>
      <c r="E21" s="73">
        <f>'12 л. РАСКЛАДКА'!T84</f>
        <v>0</v>
      </c>
      <c r="F21" s="73">
        <f>'12 л. РАСКЛАДКА'!T143</f>
        <v>0</v>
      </c>
      <c r="G21" s="73">
        <f>'12 л. РАСКЛАДКА'!T199</f>
        <v>89.43</v>
      </c>
      <c r="H21" s="73">
        <f>'12 л. РАСКЛАДКА'!T256</f>
        <v>0</v>
      </c>
      <c r="I21" s="73">
        <f>'12 л. РАСКЛАДКА'!T312</f>
        <v>0</v>
      </c>
      <c r="J21" s="73">
        <f>'12 л. РАСКЛАДКА'!T368</f>
        <v>0</v>
      </c>
      <c r="K21" s="73">
        <f>'12 л. РАСКЛАДКА'!T421</f>
        <v>0</v>
      </c>
      <c r="L21" s="73">
        <f>'12 л. РАСКЛАДКА'!T475</f>
        <v>0</v>
      </c>
      <c r="M21" s="1000">
        <f>'12 л. РАСКЛАДКА'!T528</f>
        <v>0</v>
      </c>
      <c r="N21" s="1004">
        <f t="shared" si="0"/>
        <v>89.43</v>
      </c>
      <c r="O21" s="2041">
        <f t="shared" si="2"/>
        <v>16.142857142857139</v>
      </c>
      <c r="P21" s="224">
        <f t="shared" si="3"/>
        <v>77</v>
      </c>
      <c r="Q21" s="2534">
        <v>77</v>
      </c>
      <c r="S21" s="648"/>
      <c r="T21" s="654"/>
      <c r="U21" s="381"/>
      <c r="V21" s="158"/>
      <c r="W21" s="107"/>
      <c r="X21" s="107"/>
      <c r="Y21" s="107"/>
      <c r="Z21" s="650"/>
      <c r="AA21" s="126"/>
      <c r="AB21" s="107"/>
      <c r="AC21" s="651"/>
      <c r="AD21" s="107"/>
      <c r="AE21" s="2705"/>
      <c r="AF21" s="107"/>
      <c r="AH21" s="107"/>
      <c r="AI21" s="107"/>
    </row>
    <row r="22" spans="1:35" ht="13.5" customHeight="1">
      <c r="A22" s="497">
        <v>14</v>
      </c>
      <c r="B22" s="231" t="s">
        <v>114</v>
      </c>
      <c r="C22" s="2546">
        <f t="shared" si="1"/>
        <v>4</v>
      </c>
      <c r="D22" s="166">
        <f>'12 л. РАСКЛАДКА'!T27</f>
        <v>0</v>
      </c>
      <c r="E22" s="73">
        <f>'12 л. РАСКЛАДКА'!T85</f>
        <v>0</v>
      </c>
      <c r="F22" s="73">
        <f>'12 л. РАСКЛАДКА'!T144</f>
        <v>0</v>
      </c>
      <c r="G22" s="73">
        <f>'12 л. РАСКЛАДКА'!T200</f>
        <v>0</v>
      </c>
      <c r="H22" s="73">
        <f>'12 л. РАСКЛАДКА'!T257</f>
        <v>0</v>
      </c>
      <c r="I22" s="73">
        <f>'12 л. РАСКЛАДКА'!T313</f>
        <v>0</v>
      </c>
      <c r="J22" s="73">
        <f>'12 л. РАСКЛАДКА'!T369</f>
        <v>0</v>
      </c>
      <c r="K22" s="73">
        <f>'12 л. РАСКЛАДКА'!T422</f>
        <v>0</v>
      </c>
      <c r="L22" s="73">
        <f>'12 л. РАСКЛАДКА'!T476</f>
        <v>0</v>
      </c>
      <c r="M22" s="1000">
        <f>'12 л. РАСКЛАДКА'!T529</f>
        <v>55.2</v>
      </c>
      <c r="N22" s="1004">
        <f t="shared" si="0"/>
        <v>55.2</v>
      </c>
      <c r="O22" s="2041">
        <f t="shared" si="2"/>
        <v>38</v>
      </c>
      <c r="P22" s="224">
        <f t="shared" si="3"/>
        <v>40</v>
      </c>
      <c r="Q22" s="2534">
        <v>40</v>
      </c>
      <c r="S22" s="648"/>
      <c r="T22" s="654"/>
      <c r="U22" s="381"/>
      <c r="V22" s="158"/>
      <c r="W22" s="107"/>
      <c r="X22" s="107"/>
      <c r="Y22" s="107"/>
      <c r="Z22" s="650"/>
      <c r="AA22" s="126"/>
      <c r="AB22" s="107"/>
      <c r="AC22" s="651"/>
      <c r="AD22" s="107"/>
      <c r="AE22" s="2705"/>
      <c r="AF22" s="107"/>
      <c r="AH22" s="107"/>
      <c r="AI22" s="107"/>
    </row>
    <row r="23" spans="1:35" ht="12" customHeight="1">
      <c r="A23" s="497">
        <v>15</v>
      </c>
      <c r="B23" s="231" t="s">
        <v>216</v>
      </c>
      <c r="C23" s="2546">
        <f t="shared" si="1"/>
        <v>35</v>
      </c>
      <c r="D23" s="166">
        <f>'12 л. РАСКЛАДКА'!T28</f>
        <v>200</v>
      </c>
      <c r="E23" s="73">
        <f>'12 л. РАСКЛАДКА'!T86</f>
        <v>13.91</v>
      </c>
      <c r="F23" s="73">
        <f>'12 л. РАСКЛАДКА'!T145</f>
        <v>16.3</v>
      </c>
      <c r="G23" s="73">
        <f>'12 л. РАСКЛАДКА'!T201</f>
        <v>0</v>
      </c>
      <c r="H23" s="73">
        <f>'12 л. РАСКЛАДКА'!T258</f>
        <v>22.2</v>
      </c>
      <c r="I23" s="73">
        <f>'12 л. РАСКЛАДКА'!T314</f>
        <v>0</v>
      </c>
      <c r="J23" s="73">
        <f>'12 л. РАСКЛАДКА'!T370</f>
        <v>20</v>
      </c>
      <c r="K23" s="73">
        <f>'12 л. РАСКЛАДКА'!T423</f>
        <v>41</v>
      </c>
      <c r="L23" s="73">
        <f>'12 л. РАСКЛАДКА'!T477</f>
        <v>20</v>
      </c>
      <c r="M23" s="1000">
        <f>'12 л. РАСКЛАДКА'!T530</f>
        <v>0</v>
      </c>
      <c r="N23" s="1004">
        <f t="shared" si="0"/>
        <v>333.40999999999997</v>
      </c>
      <c r="O23" s="2041">
        <f t="shared" si="2"/>
        <v>-4.7399999999999949</v>
      </c>
      <c r="P23" s="224">
        <f t="shared" si="3"/>
        <v>350</v>
      </c>
      <c r="Q23" s="2534">
        <v>350</v>
      </c>
      <c r="S23" s="648"/>
      <c r="T23" s="654"/>
      <c r="U23" s="381"/>
      <c r="V23" s="158"/>
      <c r="W23" s="107"/>
      <c r="X23" s="107"/>
      <c r="Y23" s="107"/>
      <c r="Z23" s="650"/>
      <c r="AA23" s="126"/>
      <c r="AB23" s="107"/>
      <c r="AC23" s="651"/>
      <c r="AD23" s="107"/>
      <c r="AE23" s="2708"/>
      <c r="AF23" s="107"/>
      <c r="AH23" s="107"/>
      <c r="AI23" s="107"/>
    </row>
    <row r="24" spans="1:35" ht="14.25" customHeight="1">
      <c r="A24" s="497">
        <v>16</v>
      </c>
      <c r="B24" s="231" t="s">
        <v>217</v>
      </c>
      <c r="C24" s="2546">
        <f t="shared" si="1"/>
        <v>18</v>
      </c>
      <c r="D24" s="166">
        <f>'12 л. РАСКЛАДКА'!T29</f>
        <v>0</v>
      </c>
      <c r="E24" s="73">
        <f>'12 л. РАСКЛАДКА'!T87</f>
        <v>0</v>
      </c>
      <c r="F24" s="73">
        <f>'12 л. РАСКЛАДКА'!T146</f>
        <v>200</v>
      </c>
      <c r="G24" s="73">
        <f>'12 л. РАСКЛАДКА'!T202</f>
        <v>0</v>
      </c>
      <c r="H24" s="73">
        <f>'12 л. РАСКЛАДКА'!T259</f>
        <v>200</v>
      </c>
      <c r="I24" s="73">
        <f>'12 л. РАСКЛАДКА'!T315</f>
        <v>0</v>
      </c>
      <c r="J24" s="73">
        <f>'12 л. РАСКЛАДКА'!T371</f>
        <v>200</v>
      </c>
      <c r="K24" s="73">
        <f>'12 л. РАСКЛАДКА'!T424</f>
        <v>0</v>
      </c>
      <c r="L24" s="73">
        <f>'12 л. РАСКЛАДКА'!T478</f>
        <v>200</v>
      </c>
      <c r="M24" s="1000">
        <f>'12 л. РАСКЛАДКА'!T531</f>
        <v>0</v>
      </c>
      <c r="N24" s="1004">
        <f t="shared" si="0"/>
        <v>800</v>
      </c>
      <c r="O24" s="2041">
        <f t="shared" si="2"/>
        <v>344.44444444444446</v>
      </c>
      <c r="P24" s="224">
        <f t="shared" si="3"/>
        <v>180</v>
      </c>
      <c r="Q24" s="2534">
        <v>180</v>
      </c>
      <c r="S24" s="653"/>
      <c r="T24" s="654"/>
      <c r="U24" s="381"/>
      <c r="V24" s="158"/>
      <c r="W24" s="107"/>
      <c r="X24" s="107"/>
      <c r="Y24" s="107"/>
      <c r="Z24" s="650"/>
      <c r="AA24" s="126"/>
      <c r="AB24" s="107"/>
      <c r="AC24" s="651"/>
      <c r="AD24" s="107"/>
      <c r="AE24" s="2705"/>
      <c r="AF24" s="107"/>
      <c r="AH24" s="213"/>
      <c r="AI24" s="107"/>
    </row>
    <row r="25" spans="1:35">
      <c r="A25" s="497">
        <v>17</v>
      </c>
      <c r="B25" s="231" t="s">
        <v>218</v>
      </c>
      <c r="C25" s="2546">
        <f t="shared" si="1"/>
        <v>6</v>
      </c>
      <c r="D25" s="166">
        <f>'12 л. РАСКЛАДКА'!T30</f>
        <v>0</v>
      </c>
      <c r="E25" s="73">
        <f>'12 л. РАСКЛАДКА'!T88</f>
        <v>0</v>
      </c>
      <c r="F25" s="73">
        <f>'12 л. РАСКЛАДКА'!T147</f>
        <v>43.34</v>
      </c>
      <c r="G25" s="73">
        <f>'12 л. РАСКЛАДКА'!T203</f>
        <v>0</v>
      </c>
      <c r="H25" s="73">
        <f>'12 л. РАСКЛАДКА'!T260</f>
        <v>0</v>
      </c>
      <c r="I25" s="73">
        <f>'12 л. РАСКЛАДКА'!T316</f>
        <v>0</v>
      </c>
      <c r="J25" s="73">
        <f>'12 л. РАСКЛАДКА'!T372</f>
        <v>43.4</v>
      </c>
      <c r="K25" s="73">
        <f>'12 л. РАСКЛАДКА'!T425</f>
        <v>0</v>
      </c>
      <c r="L25" s="73">
        <f>'12 л. РАСКЛАДКА'!T479</f>
        <v>0</v>
      </c>
      <c r="M25" s="1000">
        <f>'12 л. РАСКЛАДКА'!T532</f>
        <v>0</v>
      </c>
      <c r="N25" s="1004">
        <f t="shared" si="0"/>
        <v>86.740000000000009</v>
      </c>
      <c r="O25" s="2040">
        <f t="shared" si="2"/>
        <v>44.566666666666663</v>
      </c>
      <c r="P25" s="224">
        <f t="shared" si="3"/>
        <v>60</v>
      </c>
      <c r="Q25" s="2534">
        <v>60</v>
      </c>
      <c r="S25" s="648"/>
      <c r="T25" s="654"/>
      <c r="U25" s="381"/>
      <c r="V25" s="158"/>
      <c r="W25" s="107"/>
      <c r="X25" s="107"/>
      <c r="Y25" s="107"/>
      <c r="Z25" s="650"/>
      <c r="AA25" s="126"/>
      <c r="AB25" s="107"/>
      <c r="AC25" s="651"/>
      <c r="AD25" s="107"/>
      <c r="AE25" s="2705"/>
      <c r="AF25" s="107"/>
      <c r="AH25" s="107"/>
      <c r="AI25" s="107"/>
    </row>
    <row r="26" spans="1:35">
      <c r="A26" s="497">
        <v>18</v>
      </c>
      <c r="B26" s="231" t="s">
        <v>47</v>
      </c>
      <c r="C26" s="2546">
        <f t="shared" si="1"/>
        <v>1.5</v>
      </c>
      <c r="D26" s="166">
        <f>'12 л. РАСКЛАДКА'!T31</f>
        <v>20</v>
      </c>
      <c r="E26" s="73">
        <f>'12 л. РАСКЛАДКА'!T89</f>
        <v>0</v>
      </c>
      <c r="F26" s="73">
        <f>'12 л. РАСКЛАДКА'!T148</f>
        <v>0</v>
      </c>
      <c r="G26" s="73">
        <f>'12 л. РАСКЛАДКА'!T204</f>
        <v>0</v>
      </c>
      <c r="H26" s="73">
        <f>'12 л. РАСКЛАДКА'!T261</f>
        <v>0</v>
      </c>
      <c r="I26" s="73">
        <f>'12 л. РАСКЛАДКА'!T317</f>
        <v>0</v>
      </c>
      <c r="J26" s="73">
        <f>'12 л. РАСКЛАДКА'!T373</f>
        <v>0</v>
      </c>
      <c r="K26" s="73">
        <f>'12 л. РАСКЛАДКА'!T426</f>
        <v>0</v>
      </c>
      <c r="L26" s="73">
        <f>'12 л. РАСКЛАДКА'!T480</f>
        <v>0</v>
      </c>
      <c r="M26" s="1000">
        <f>'12 л. РАСКЛАДКА'!T533</f>
        <v>0</v>
      </c>
      <c r="N26" s="1004">
        <f t="shared" si="0"/>
        <v>20</v>
      </c>
      <c r="O26" s="2040">
        <f t="shared" si="2"/>
        <v>33.333333333333343</v>
      </c>
      <c r="P26" s="224">
        <f t="shared" si="3"/>
        <v>15</v>
      </c>
      <c r="Q26" s="2534">
        <v>15</v>
      </c>
      <c r="S26" s="648"/>
      <c r="T26" s="654"/>
      <c r="U26" s="381"/>
      <c r="V26" s="158"/>
      <c r="W26" s="107"/>
      <c r="X26" s="107"/>
      <c r="Y26" s="107"/>
      <c r="Z26" s="650"/>
      <c r="AA26" s="126"/>
      <c r="AB26" s="107"/>
      <c r="AC26" s="651"/>
      <c r="AD26" s="107"/>
      <c r="AE26" s="2705"/>
      <c r="AF26" s="107"/>
      <c r="AH26" s="107"/>
      <c r="AI26" s="107"/>
    </row>
    <row r="27" spans="1:35">
      <c r="A27" s="497">
        <v>19</v>
      </c>
      <c r="B27" s="231" t="s">
        <v>219</v>
      </c>
      <c r="C27" s="2546">
        <f t="shared" si="1"/>
        <v>1</v>
      </c>
      <c r="D27" s="166">
        <f>'12 л. РАСКЛАДКА'!T32</f>
        <v>0</v>
      </c>
      <c r="E27" s="73">
        <f>'12 л. РАСКЛАДКА'!T90</f>
        <v>5</v>
      </c>
      <c r="F27" s="73">
        <f>'12 л. РАСКЛАДКА'!T149</f>
        <v>0</v>
      </c>
      <c r="G27" s="73">
        <f>'12 л. РАСКЛАДКА'!T205</f>
        <v>0</v>
      </c>
      <c r="H27" s="73">
        <f>'12 л. РАСКЛАДКА'!T262</f>
        <v>0</v>
      </c>
      <c r="I27" s="73">
        <f>'12 л. РАСКЛАДКА'!T318</f>
        <v>0</v>
      </c>
      <c r="J27" s="73">
        <f>'12 л. РАСКЛАДКА'!T374</f>
        <v>0</v>
      </c>
      <c r="K27" s="73">
        <f>'12 л. РАСКЛАДКА'!T427</f>
        <v>0</v>
      </c>
      <c r="L27" s="73">
        <f>'12 л. РАСКЛАДКА'!T481</f>
        <v>0</v>
      </c>
      <c r="M27" s="1000">
        <f>'12 л. РАСКЛАДКА'!T534</f>
        <v>5</v>
      </c>
      <c r="N27" s="1004">
        <f t="shared" si="0"/>
        <v>10</v>
      </c>
      <c r="O27" s="2040">
        <f t="shared" si="2"/>
        <v>0</v>
      </c>
      <c r="P27" s="224">
        <f t="shared" si="3"/>
        <v>10</v>
      </c>
      <c r="Q27" s="2534">
        <v>10</v>
      </c>
      <c r="S27" s="648"/>
      <c r="T27" s="654"/>
      <c r="U27" s="381"/>
      <c r="V27" s="158"/>
      <c r="W27" s="107"/>
      <c r="X27" s="107"/>
      <c r="Y27" s="107"/>
      <c r="Z27" s="650"/>
      <c r="AA27" s="126"/>
      <c r="AB27" s="107"/>
      <c r="AC27" s="651"/>
      <c r="AD27" s="107"/>
      <c r="AE27" s="2709"/>
      <c r="AF27" s="107"/>
      <c r="AH27" s="107"/>
      <c r="AI27" s="107"/>
    </row>
    <row r="28" spans="1:35">
      <c r="A28" s="497">
        <v>20</v>
      </c>
      <c r="B28" s="231" t="s">
        <v>48</v>
      </c>
      <c r="C28" s="2546">
        <f t="shared" si="1"/>
        <v>3.5</v>
      </c>
      <c r="D28" s="166">
        <f>'12 л. РАСКЛАДКА'!T33</f>
        <v>0</v>
      </c>
      <c r="E28" s="73">
        <f>'12 л. РАСКЛАДКА'!T91</f>
        <v>1.26</v>
      </c>
      <c r="F28" s="73">
        <f>'12 л. РАСКЛАДКА'!T150</f>
        <v>8.0399999999999991</v>
      </c>
      <c r="G28" s="73">
        <f>'12 л. РАСКЛАДКА'!T206</f>
        <v>0</v>
      </c>
      <c r="H28" s="73">
        <f>'12 л. РАСКЛАДКА'!T263</f>
        <v>6</v>
      </c>
      <c r="I28" s="73">
        <f>'12 л. РАСКЛАДКА'!T319</f>
        <v>0</v>
      </c>
      <c r="J28" s="73">
        <f>'12 л. РАСКЛАДКА'!T375</f>
        <v>3.1</v>
      </c>
      <c r="K28" s="73">
        <f>'12 л. РАСКЛАДКА'!T428</f>
        <v>0</v>
      </c>
      <c r="L28" s="73">
        <f>'12 л. РАСКЛАДКА'!T482</f>
        <v>8.1</v>
      </c>
      <c r="M28" s="1000">
        <f>'12 л. РАСКЛАДКА'!T535</f>
        <v>7.6</v>
      </c>
      <c r="N28" s="1004">
        <f t="shared" si="0"/>
        <v>34.1</v>
      </c>
      <c r="O28" s="2040">
        <f t="shared" si="2"/>
        <v>-2.5714285714285694</v>
      </c>
      <c r="P28" s="224">
        <f t="shared" si="3"/>
        <v>35</v>
      </c>
      <c r="Q28" s="2534">
        <v>35</v>
      </c>
      <c r="S28" s="648"/>
      <c r="T28" s="654"/>
      <c r="U28" s="381"/>
      <c r="V28" s="158"/>
      <c r="W28" s="107"/>
      <c r="X28" s="107"/>
      <c r="Y28" s="107"/>
      <c r="Z28" s="650"/>
      <c r="AA28" s="126"/>
      <c r="AB28" s="107"/>
      <c r="AC28" s="651"/>
      <c r="AD28" s="107"/>
      <c r="AE28" s="2705"/>
      <c r="AF28" s="107"/>
      <c r="AH28" s="107"/>
      <c r="AI28" s="107"/>
    </row>
    <row r="29" spans="1:35">
      <c r="A29" s="497">
        <v>21</v>
      </c>
      <c r="B29" s="231" t="s">
        <v>49</v>
      </c>
      <c r="C29" s="2546">
        <f t="shared" si="1"/>
        <v>1.7999999999999998</v>
      </c>
      <c r="D29" s="166">
        <f>'12 л. РАСКЛАДКА'!T34</f>
        <v>0</v>
      </c>
      <c r="E29" s="73">
        <f>'12 л. РАСКЛАДКА'!T92</f>
        <v>1.27</v>
      </c>
      <c r="F29" s="73">
        <f>'12 л. РАСКЛАДКА'!T151</f>
        <v>0.76</v>
      </c>
      <c r="G29" s="73">
        <f>'12 л. РАСКЛАДКА'!T207</f>
        <v>4.5999999999999996</v>
      </c>
      <c r="H29" s="73">
        <f>'12 л. РАСКЛАДКА'!T264</f>
        <v>0</v>
      </c>
      <c r="I29" s="73">
        <f>'12 л. РАСКЛАДКА'!T320</f>
        <v>3.2</v>
      </c>
      <c r="J29" s="73">
        <f>'12 л. РАСКЛАДКА'!T376</f>
        <v>3.67</v>
      </c>
      <c r="K29" s="73">
        <f>'12 л. РАСКЛАДКА'!T429</f>
        <v>4.2</v>
      </c>
      <c r="L29" s="73">
        <f>'12 л. РАСКЛАДКА'!T483</f>
        <v>0</v>
      </c>
      <c r="M29" s="1000">
        <f>'12 л. РАСКЛАДКА'!T536</f>
        <v>2</v>
      </c>
      <c r="N29" s="1004">
        <f t="shared" si="0"/>
        <v>19.7</v>
      </c>
      <c r="O29" s="2041">
        <f t="shared" si="2"/>
        <v>9.4444444444444429</v>
      </c>
      <c r="P29" s="224">
        <f t="shared" si="3"/>
        <v>18</v>
      </c>
      <c r="Q29" s="2534">
        <v>18</v>
      </c>
      <c r="S29" s="648"/>
      <c r="T29" s="654"/>
      <c r="U29" s="381"/>
      <c r="V29" s="158"/>
      <c r="W29" s="107"/>
      <c r="X29" s="107"/>
      <c r="Y29" s="107"/>
      <c r="Z29" s="650"/>
      <c r="AA29" s="126"/>
      <c r="AB29" s="107"/>
      <c r="AC29" s="651"/>
      <c r="AD29" s="107"/>
      <c r="AE29" s="2705"/>
      <c r="AF29" s="107"/>
      <c r="AH29" s="107"/>
      <c r="AI29" s="107"/>
    </row>
    <row r="30" spans="1:35" ht="12" customHeight="1">
      <c r="A30" s="497">
        <v>22</v>
      </c>
      <c r="B30" s="231" t="s">
        <v>220</v>
      </c>
      <c r="C30" s="2546">
        <f t="shared" si="1"/>
        <v>4</v>
      </c>
      <c r="D30" s="166">
        <f>'12 л. РАСКЛАДКА'!T35</f>
        <v>0</v>
      </c>
      <c r="E30" s="73">
        <f>'12 л. РАСКЛАДКА'!T93</f>
        <v>5.0599999999999996</v>
      </c>
      <c r="F30" s="73">
        <f>'12 л. РАСКЛАДКА'!T152</f>
        <v>4</v>
      </c>
      <c r="G30" s="73">
        <f>'12 л. РАСКЛАДКА'!T208</f>
        <v>9.4499999999999993</v>
      </c>
      <c r="H30" s="73">
        <f>'12 л. РАСКЛАДКА'!T265</f>
        <v>1</v>
      </c>
      <c r="I30" s="73">
        <f>'12 л. РАСКЛАДКА'!T321</f>
        <v>7</v>
      </c>
      <c r="J30" s="73">
        <f>'12 л. РАСКЛАДКА'!T377</f>
        <v>4</v>
      </c>
      <c r="K30" s="73">
        <f>'12 л. РАСКЛАДКА'!T430</f>
        <v>0</v>
      </c>
      <c r="L30" s="73">
        <f>'12 л. РАСКЛАДКА'!T484</f>
        <v>2</v>
      </c>
      <c r="M30" s="1000">
        <f>'12 л. РАСКЛАДКА'!T537</f>
        <v>7.4859999999999998</v>
      </c>
      <c r="N30" s="1004">
        <f t="shared" si="0"/>
        <v>39.995999999999995</v>
      </c>
      <c r="O30" s="2041">
        <f t="shared" si="2"/>
        <v>-1.0000000000019327E-2</v>
      </c>
      <c r="P30" s="224">
        <f t="shared" si="3"/>
        <v>40</v>
      </c>
      <c r="Q30" s="2534">
        <v>40</v>
      </c>
      <c r="S30" s="648"/>
      <c r="T30" s="654"/>
      <c r="U30" s="381"/>
      <c r="V30" s="158"/>
      <c r="W30" s="107"/>
      <c r="X30" s="107"/>
      <c r="Y30" s="107"/>
      <c r="Z30" s="650"/>
      <c r="AA30" s="126"/>
      <c r="AB30" s="107"/>
      <c r="AC30" s="651"/>
      <c r="AD30" s="107"/>
      <c r="AE30" s="2705"/>
      <c r="AF30" s="107"/>
      <c r="AH30" s="107"/>
      <c r="AI30" s="107"/>
    </row>
    <row r="31" spans="1:35" ht="13.5" customHeight="1">
      <c r="A31" s="497">
        <v>23</v>
      </c>
      <c r="B31" s="231" t="s">
        <v>50</v>
      </c>
      <c r="C31" s="2546">
        <f t="shared" si="1"/>
        <v>3.5</v>
      </c>
      <c r="D31" s="166">
        <f>'12 л. РАСКЛАДКА'!T36</f>
        <v>10</v>
      </c>
      <c r="E31" s="73">
        <f>'12 л. РАСКЛАДКА'!T94</f>
        <v>7</v>
      </c>
      <c r="F31" s="73">
        <f>'12 л. РАСКЛАДКА'!T153</f>
        <v>3.2</v>
      </c>
      <c r="G31" s="73">
        <f>'12 л. РАСКЛАДКА'!T209</f>
        <v>7</v>
      </c>
      <c r="H31" s="73">
        <f>'12 л. РАСКЛАДКА'!T266</f>
        <v>0</v>
      </c>
      <c r="I31" s="73">
        <f>'12 л. РАСКЛАДКА'!T322</f>
        <v>7</v>
      </c>
      <c r="J31" s="73">
        <f>'12 л. РАСКЛАДКА'!T378</f>
        <v>1.6</v>
      </c>
      <c r="K31" s="73">
        <f>'12 л. РАСКЛАДКА'!T431</f>
        <v>0</v>
      </c>
      <c r="L31" s="73">
        <f>'12 л. РАСКЛАДКА'!T485</f>
        <v>1.6</v>
      </c>
      <c r="M31" s="1000">
        <f>'12 л. РАСКЛАДКА'!T538</f>
        <v>0</v>
      </c>
      <c r="N31" s="1004">
        <f t="shared" si="0"/>
        <v>37.400000000000006</v>
      </c>
      <c r="O31" s="2041">
        <f t="shared" si="2"/>
        <v>6.8571428571428754</v>
      </c>
      <c r="P31" s="224">
        <f t="shared" si="3"/>
        <v>35</v>
      </c>
      <c r="Q31" s="2534">
        <v>35</v>
      </c>
      <c r="S31" s="648"/>
      <c r="T31" s="654"/>
      <c r="U31" s="381"/>
      <c r="V31" s="158"/>
      <c r="W31" s="107"/>
      <c r="X31" s="107"/>
      <c r="Y31" s="107"/>
      <c r="Z31" s="650"/>
      <c r="AA31" s="126"/>
      <c r="AB31" s="107"/>
      <c r="AC31" s="651"/>
      <c r="AD31" s="107"/>
      <c r="AE31" s="2705"/>
      <c r="AF31" s="107"/>
      <c r="AH31" s="107"/>
      <c r="AI31" s="107"/>
    </row>
    <row r="32" spans="1:35" ht="12.75" customHeight="1">
      <c r="A32" s="497">
        <v>24</v>
      </c>
      <c r="B32" s="231" t="s">
        <v>51</v>
      </c>
      <c r="C32" s="2546">
        <f t="shared" si="1"/>
        <v>1.5</v>
      </c>
      <c r="D32" s="166">
        <f>'12 л. РАСКЛАДКА'!T37</f>
        <v>0</v>
      </c>
      <c r="E32" s="73">
        <f>'12 л. РАСКЛАДКА'!T95</f>
        <v>0</v>
      </c>
      <c r="F32" s="73">
        <f>'12 л. РАСКЛАДКА'!T154</f>
        <v>0</v>
      </c>
      <c r="G32" s="73">
        <f>'12 л. РАСКЛАДКА'!T210</f>
        <v>20</v>
      </c>
      <c r="H32" s="73">
        <f>'12 л. РАСКЛАДКА'!T267</f>
        <v>0</v>
      </c>
      <c r="I32" s="73">
        <f>'12 л. РАСКЛАДКА'!T323</f>
        <v>0</v>
      </c>
      <c r="J32" s="73">
        <f>'12 л. РАСКЛАДКА'!T379</f>
        <v>0</v>
      </c>
      <c r="K32" s="73">
        <f>'12 л. РАСКЛАДКА'!T432</f>
        <v>0</v>
      </c>
      <c r="L32" s="73">
        <f>'12 л. РАСКЛАДКА'!T486</f>
        <v>0</v>
      </c>
      <c r="M32" s="1000">
        <f>'12 л. РАСКЛАДКА'!T539</f>
        <v>0</v>
      </c>
      <c r="N32" s="1004">
        <f t="shared" si="0"/>
        <v>20</v>
      </c>
      <c r="O32" s="2038">
        <f t="shared" si="2"/>
        <v>33.333333333333343</v>
      </c>
      <c r="P32" s="224">
        <f t="shared" si="3"/>
        <v>15</v>
      </c>
      <c r="Q32" s="2534">
        <v>15</v>
      </c>
      <c r="S32" s="648"/>
      <c r="T32" s="654"/>
      <c r="U32" s="381"/>
      <c r="V32" s="158"/>
      <c r="W32" s="107"/>
      <c r="X32" s="107"/>
      <c r="Y32" s="107"/>
      <c r="Z32" s="650"/>
      <c r="AA32" s="126"/>
      <c r="AB32" s="107"/>
      <c r="AC32" s="651"/>
      <c r="AD32" s="107"/>
      <c r="AE32" s="2705"/>
      <c r="AF32" s="107"/>
      <c r="AH32" s="107"/>
      <c r="AI32" s="107"/>
    </row>
    <row r="33" spans="1:35" ht="12" customHeight="1">
      <c r="A33" s="497">
        <v>25</v>
      </c>
      <c r="B33" s="231" t="s">
        <v>52</v>
      </c>
      <c r="C33" s="2546">
        <f t="shared" si="1"/>
        <v>0.2</v>
      </c>
      <c r="D33" s="166">
        <f>'12 л. РАСКЛАДКА'!T38</f>
        <v>0</v>
      </c>
      <c r="E33" s="73">
        <f>'12 л. РАСКЛАДКА'!T96</f>
        <v>1</v>
      </c>
      <c r="F33" s="73">
        <f>'12 л. РАСКЛАДКА'!T155</f>
        <v>0</v>
      </c>
      <c r="G33" s="73">
        <f>'12 л. РАСКЛАДКА'!T211</f>
        <v>1</v>
      </c>
      <c r="H33" s="73">
        <f>'12 л. РАСКЛАДКА'!T268</f>
        <v>0</v>
      </c>
      <c r="I33" s="73">
        <f>'12 л. РАСКЛАДКА'!T324</f>
        <v>0</v>
      </c>
      <c r="J33" s="73">
        <f>'12 л. РАСКЛАДКА'!T380</f>
        <v>0</v>
      </c>
      <c r="K33" s="73">
        <f>'12 л. РАСКЛАДКА'!T433</f>
        <v>0</v>
      </c>
      <c r="L33" s="73">
        <f>'12 л. РАСКЛАДКА'!T487</f>
        <v>0</v>
      </c>
      <c r="M33" s="1000">
        <f>'12 л. РАСКЛАДКА'!T540</f>
        <v>1</v>
      </c>
      <c r="N33" s="1004">
        <f t="shared" si="0"/>
        <v>3</v>
      </c>
      <c r="O33" s="2038">
        <f t="shared" si="2"/>
        <v>50</v>
      </c>
      <c r="P33" s="224">
        <f t="shared" si="3"/>
        <v>2</v>
      </c>
      <c r="Q33" s="2534">
        <v>2</v>
      </c>
      <c r="S33" s="648"/>
      <c r="T33" s="662"/>
      <c r="U33" s="381"/>
      <c r="V33" s="158"/>
      <c r="W33" s="107"/>
      <c r="X33" s="107"/>
      <c r="Y33" s="107"/>
      <c r="Z33" s="650"/>
      <c r="AA33" s="126"/>
      <c r="AB33" s="107"/>
      <c r="AC33" s="651"/>
      <c r="AD33" s="107"/>
      <c r="AE33" s="2709"/>
      <c r="AF33" s="107"/>
      <c r="AH33" s="107"/>
      <c r="AI33" s="107"/>
    </row>
    <row r="34" spans="1:35" ht="15.75" customHeight="1">
      <c r="A34" s="497">
        <v>26</v>
      </c>
      <c r="B34" s="231" t="s">
        <v>221</v>
      </c>
      <c r="C34" s="2546">
        <f t="shared" si="1"/>
        <v>0.12</v>
      </c>
      <c r="D34" s="166">
        <f>'12 л. РАСКЛАДКА'!T39</f>
        <v>0</v>
      </c>
      <c r="E34" s="73">
        <f>'12 л. РАСКЛАДКА'!T97</f>
        <v>0</v>
      </c>
      <c r="F34" s="73">
        <f>'12 л. РАСКЛАДКА'!T156</f>
        <v>0</v>
      </c>
      <c r="G34" s="73">
        <f>'12 л. РАСКЛАДКА'!T212</f>
        <v>0</v>
      </c>
      <c r="H34" s="73">
        <f>'12 л. РАСКЛАДКА'!T269</f>
        <v>0</v>
      </c>
      <c r="I34" s="73">
        <f>'12 л. РАСКЛАДКА'!T325</f>
        <v>0</v>
      </c>
      <c r="J34" s="73">
        <f>'12 л. РАСКЛАДКА'!T381</f>
        <v>0</v>
      </c>
      <c r="K34" s="73">
        <f>'12 л. РАСКЛАДКА'!T434</f>
        <v>0</v>
      </c>
      <c r="L34" s="73">
        <f>'12 л. РАСКЛАДКА'!T488</f>
        <v>0</v>
      </c>
      <c r="M34" s="1000">
        <f>'12 л. РАСКЛАДКА'!T541</f>
        <v>0</v>
      </c>
      <c r="N34" s="1004">
        <f t="shared" si="0"/>
        <v>0</v>
      </c>
      <c r="O34" s="2038">
        <f t="shared" si="2"/>
        <v>-100</v>
      </c>
      <c r="P34" s="224">
        <f t="shared" si="3"/>
        <v>1.2</v>
      </c>
      <c r="Q34" s="2534">
        <v>1.2</v>
      </c>
      <c r="S34" s="648"/>
      <c r="T34" s="654"/>
      <c r="U34" s="381"/>
      <c r="V34" s="158"/>
      <c r="W34" s="107"/>
      <c r="X34" s="107"/>
      <c r="Y34" s="107"/>
      <c r="Z34" s="650"/>
      <c r="AA34" s="126"/>
      <c r="AB34" s="107"/>
      <c r="AC34" s="651"/>
      <c r="AD34" s="107"/>
      <c r="AE34" s="2705"/>
      <c r="AF34" s="107"/>
      <c r="AH34" s="107"/>
      <c r="AI34" s="107"/>
    </row>
    <row r="35" spans="1:35" ht="12" customHeight="1">
      <c r="A35" s="497">
        <v>27</v>
      </c>
      <c r="B35" s="231" t="s">
        <v>115</v>
      </c>
      <c r="C35" s="2546">
        <f t="shared" si="1"/>
        <v>0.2</v>
      </c>
      <c r="D35" s="166">
        <f>'12 л. РАСКЛАДКА'!T40</f>
        <v>3</v>
      </c>
      <c r="E35" s="73">
        <f>'12 л. РАСКЛАДКА'!T98</f>
        <v>0</v>
      </c>
      <c r="F35" s="73">
        <f>'12 л. РАСКЛАДКА'!T157</f>
        <v>0</v>
      </c>
      <c r="G35" s="73">
        <f>'12 л. РАСКЛАДКА'!T213</f>
        <v>0</v>
      </c>
      <c r="H35" s="73">
        <f>'12 л. РАСКЛАДКА'!T270</f>
        <v>0</v>
      </c>
      <c r="I35" s="73">
        <f>'12 л. РАСКЛАДКА'!T326</f>
        <v>0</v>
      </c>
      <c r="J35" s="73">
        <f>'12 л. РАСКЛАДКА'!T382</f>
        <v>0</v>
      </c>
      <c r="K35" s="73">
        <f>'12 л. РАСКЛАДКА'!T435</f>
        <v>0</v>
      </c>
      <c r="L35" s="73">
        <f>'12 л. РАСКЛАДКА'!T489</f>
        <v>0</v>
      </c>
      <c r="M35" s="1000">
        <f>'12 л. РАСКЛАДКА'!T542</f>
        <v>0</v>
      </c>
      <c r="N35" s="1004">
        <f t="shared" si="0"/>
        <v>3</v>
      </c>
      <c r="O35" s="2038">
        <f t="shared" si="2"/>
        <v>50</v>
      </c>
      <c r="P35" s="224">
        <f t="shared" si="3"/>
        <v>2</v>
      </c>
      <c r="Q35" s="2534">
        <v>2</v>
      </c>
      <c r="S35" s="648"/>
      <c r="T35" s="662"/>
      <c r="U35" s="381"/>
      <c r="V35" s="158"/>
      <c r="W35" s="107"/>
      <c r="X35" s="107"/>
      <c r="Y35" s="107"/>
      <c r="Z35" s="650"/>
      <c r="AA35" s="126"/>
      <c r="AB35" s="107"/>
      <c r="AC35" s="651"/>
      <c r="AD35" s="107"/>
      <c r="AE35" s="2705"/>
      <c r="AF35" s="107"/>
      <c r="AH35" s="107"/>
      <c r="AI35" s="107"/>
    </row>
    <row r="36" spans="1:35" ht="12" hidden="1" customHeight="1">
      <c r="A36" s="497">
        <v>28</v>
      </c>
      <c r="B36" s="231" t="s">
        <v>53</v>
      </c>
      <c r="C36" s="2546">
        <f t="shared" si="1"/>
        <v>0.03</v>
      </c>
      <c r="D36" s="166">
        <f>'12 л. РАСКЛАДКА'!T41</f>
        <v>0</v>
      </c>
      <c r="E36" s="73">
        <f>'12 л. РАСКЛАДКА'!T99</f>
        <v>0</v>
      </c>
      <c r="F36" s="73">
        <f>'12 л. РАСКЛАДКА'!T158</f>
        <v>0</v>
      </c>
      <c r="G36" s="73">
        <f>'12 л. РАСКЛАДКА'!T214</f>
        <v>0</v>
      </c>
      <c r="H36" s="73">
        <f>'12 л. РАСКЛАДКА'!T271</f>
        <v>0</v>
      </c>
      <c r="I36" s="73">
        <f>'12 л. РАСКЛАДКА'!T327</f>
        <v>0</v>
      </c>
      <c r="J36" s="73">
        <f>'12 л. РАСКЛАДКА'!T383</f>
        <v>0</v>
      </c>
      <c r="K36" s="73">
        <f>'12 л. РАСКЛАДКА'!T436</f>
        <v>0</v>
      </c>
      <c r="L36" s="73">
        <f>'12 л. РАСКЛАДКА'!T490</f>
        <v>0</v>
      </c>
      <c r="M36" s="1000">
        <f>'12 л. РАСКЛАДКА'!T543</f>
        <v>0</v>
      </c>
      <c r="N36" s="1004">
        <f t="shared" si="0"/>
        <v>0</v>
      </c>
      <c r="O36" s="2041">
        <f t="shared" si="2"/>
        <v>-100</v>
      </c>
      <c r="P36" s="224">
        <f t="shared" si="3"/>
        <v>0.3</v>
      </c>
      <c r="Q36" s="2534">
        <v>0.3</v>
      </c>
      <c r="S36" s="648"/>
      <c r="T36" s="654"/>
      <c r="U36" s="381"/>
      <c r="V36" s="158"/>
      <c r="W36" s="107"/>
      <c r="X36" s="107"/>
      <c r="Y36" s="107"/>
      <c r="Z36" s="650"/>
      <c r="AA36" s="126"/>
      <c r="AB36" s="107"/>
      <c r="AC36" s="651"/>
      <c r="AD36" s="107"/>
      <c r="AE36" s="2709"/>
      <c r="AF36" s="107"/>
      <c r="AH36" s="107"/>
      <c r="AI36" s="107"/>
    </row>
    <row r="37" spans="1:35" ht="12.75" customHeight="1">
      <c r="A37" s="497">
        <v>29</v>
      </c>
      <c r="B37" s="539" t="s">
        <v>222</v>
      </c>
      <c r="C37" s="2546">
        <f t="shared" si="1"/>
        <v>0.5</v>
      </c>
      <c r="D37" s="166">
        <f>'12 л. РАСКЛАДКА'!T42</f>
        <v>0</v>
      </c>
      <c r="E37" s="73">
        <f>'12 л. РАСКЛАДКА'!T100</f>
        <v>0.2</v>
      </c>
      <c r="F37" s="73">
        <f>'12 л. РАСКЛАДКА'!T159</f>
        <v>0</v>
      </c>
      <c r="G37" s="73">
        <f>'12 л. РАСКЛАДКА'!T215</f>
        <v>1.1499999999999999</v>
      </c>
      <c r="H37" s="73">
        <f>'12 л. РАСКЛАДКА'!T272</f>
        <v>0.2</v>
      </c>
      <c r="I37" s="73">
        <f>'12 л. РАСКЛАДКА'!T328</f>
        <v>0.4</v>
      </c>
      <c r="J37" s="73">
        <f>'12 л. РАСКЛАДКА'!T384</f>
        <v>0.16</v>
      </c>
      <c r="K37" s="73">
        <f>'12 л. РАСКЛАДКА'!T437</f>
        <v>0.62</v>
      </c>
      <c r="L37" s="73">
        <f>'12 л. РАСКЛАДКА'!T491</f>
        <v>0.16</v>
      </c>
      <c r="M37" s="1000">
        <f>'12 л. РАСКЛАДКА'!T544</f>
        <v>0.6</v>
      </c>
      <c r="N37" s="1004">
        <f t="shared" si="0"/>
        <v>3.49</v>
      </c>
      <c r="O37" s="2041">
        <f t="shared" si="2"/>
        <v>-30.200000000000003</v>
      </c>
      <c r="P37" s="224">
        <f t="shared" si="3"/>
        <v>5</v>
      </c>
      <c r="Q37" s="2534">
        <v>5</v>
      </c>
      <c r="S37" s="648"/>
      <c r="T37" s="654"/>
      <c r="U37" s="381"/>
      <c r="V37" s="158"/>
      <c r="W37" s="107"/>
      <c r="X37" s="107"/>
      <c r="Y37" s="107"/>
      <c r="Z37" s="650"/>
      <c r="AA37" s="126"/>
      <c r="AB37" s="107"/>
      <c r="AC37" s="651"/>
      <c r="AD37" s="107"/>
      <c r="AE37" s="2705"/>
      <c r="AF37" s="107"/>
      <c r="AH37" s="107"/>
      <c r="AI37" s="107"/>
    </row>
    <row r="38" spans="1:35" ht="13.5" customHeight="1">
      <c r="A38" s="497">
        <v>30</v>
      </c>
      <c r="B38" s="231" t="s">
        <v>116</v>
      </c>
      <c r="C38" s="2546">
        <f t="shared" si="1"/>
        <v>0.4</v>
      </c>
      <c r="D38" s="166">
        <f>'12 л. РАСКЛАДКА'!T43</f>
        <v>0</v>
      </c>
      <c r="E38" s="73">
        <f>'12 л. РАСКЛАДКА'!T101</f>
        <v>0</v>
      </c>
      <c r="F38" s="73">
        <f>'12 л. РАСКЛАДКА'!T160</f>
        <v>1</v>
      </c>
      <c r="G38" s="73">
        <f>'12 л. РАСКЛАДКА'!T216</f>
        <v>0</v>
      </c>
      <c r="H38" s="73">
        <f>'12 л. РАСКЛАДКА'!T273</f>
        <v>0</v>
      </c>
      <c r="I38" s="73">
        <f>'12 л. РАСКЛАДКА'!T329</f>
        <v>0</v>
      </c>
      <c r="J38" s="73">
        <f>'12 л. РАСКЛАДКА'!T385</f>
        <v>0</v>
      </c>
      <c r="K38" s="73">
        <f>'12 л. РАСКЛАДКА'!T438</f>
        <v>0</v>
      </c>
      <c r="L38" s="73">
        <f>'12 л. РАСКЛАДКА'!T492</f>
        <v>0</v>
      </c>
      <c r="M38" s="1000">
        <f>'12 л. РАСКЛАДКА'!T545</f>
        <v>0</v>
      </c>
      <c r="N38" s="1004">
        <f t="shared" si="0"/>
        <v>1</v>
      </c>
      <c r="O38" s="2041">
        <f t="shared" si="2"/>
        <v>-75</v>
      </c>
      <c r="P38" s="224">
        <f t="shared" si="3"/>
        <v>4</v>
      </c>
      <c r="Q38" s="2534">
        <v>4</v>
      </c>
      <c r="S38" s="653"/>
      <c r="T38" s="662"/>
      <c r="U38" s="381"/>
      <c r="V38" s="158"/>
      <c r="W38" s="107"/>
      <c r="X38" s="107"/>
      <c r="Y38" s="107"/>
      <c r="Z38" s="650"/>
      <c r="AA38" s="126"/>
      <c r="AB38" s="107"/>
      <c r="AC38" s="651"/>
      <c r="AD38" s="107"/>
      <c r="AE38" s="2705"/>
      <c r="AF38" s="107"/>
      <c r="AH38" s="107"/>
      <c r="AI38" s="107"/>
    </row>
    <row r="39" spans="1:35" ht="14.25" customHeight="1">
      <c r="A39" s="497">
        <v>31</v>
      </c>
      <c r="B39" s="231" t="s">
        <v>117</v>
      </c>
      <c r="C39" s="2546">
        <f t="shared" si="1"/>
        <v>0.2</v>
      </c>
      <c r="D39" s="166">
        <f>'12 л. РАСКЛАДКА'!T44</f>
        <v>0</v>
      </c>
      <c r="E39" s="73">
        <f>'12 л. РАСКЛАДКА'!T102</f>
        <v>4.0000000000000002E-4</v>
      </c>
      <c r="F39" s="73">
        <f>'12 л. РАСКЛАДКА'!T161</f>
        <v>2.5000000000000001E-2</v>
      </c>
      <c r="G39" s="73">
        <f>'12 л. РАСКЛАДКА'!T217</f>
        <v>0</v>
      </c>
      <c r="H39" s="73">
        <f>'12 л. РАСКЛАДКА'!T274</f>
        <v>4.0000000000000001E-3</v>
      </c>
      <c r="I39" s="73">
        <f>'12 л. РАСКЛАДКА'!T330</f>
        <v>0.2</v>
      </c>
      <c r="J39" s="73">
        <f>'12 л. РАСКЛАДКА'!T386</f>
        <v>1E-3</v>
      </c>
      <c r="K39" s="73">
        <f>'12 л. РАСКЛАДКА'!T439</f>
        <v>4.0000000000000001E-3</v>
      </c>
      <c r="L39" s="73">
        <f>'12 л. РАСКЛАДКА'!T493</f>
        <v>1E-3</v>
      </c>
      <c r="M39" s="1000">
        <f>'12 л. РАСКЛАДКА'!T546</f>
        <v>4.0000000000000002E-4</v>
      </c>
      <c r="N39" s="1022">
        <f t="shared" si="0"/>
        <v>0.23580000000000004</v>
      </c>
      <c r="O39" s="2041">
        <f t="shared" si="2"/>
        <v>-88.21</v>
      </c>
      <c r="P39" s="224">
        <f t="shared" si="3"/>
        <v>2</v>
      </c>
      <c r="Q39" s="2534">
        <v>2</v>
      </c>
      <c r="S39" s="653"/>
      <c r="T39" s="654"/>
      <c r="U39" s="381"/>
      <c r="V39" s="158"/>
      <c r="W39" s="107"/>
      <c r="X39" s="107"/>
      <c r="Y39" s="107"/>
      <c r="Z39" s="650"/>
      <c r="AA39" s="126"/>
      <c r="AB39" s="107"/>
      <c r="AC39" s="651"/>
      <c r="AD39" s="107"/>
      <c r="AE39" s="2710"/>
      <c r="AF39" s="107"/>
      <c r="AH39" s="107"/>
      <c r="AI39" s="107"/>
    </row>
    <row r="40" spans="1:35" ht="15" customHeight="1">
      <c r="A40" s="497">
        <v>32</v>
      </c>
      <c r="B40" s="231" t="s">
        <v>55</v>
      </c>
      <c r="C40" s="2546">
        <f t="shared" si="1"/>
        <v>9</v>
      </c>
      <c r="D40" s="675">
        <f>'12 л. МЕНЮ '!D90</f>
        <v>9.8640000000000008</v>
      </c>
      <c r="E40" s="92">
        <f>'12 л. МЕНЮ '!D142</f>
        <v>10.408999999999999</v>
      </c>
      <c r="F40" s="92">
        <f>'12 л. МЕНЮ '!D200</f>
        <v>10.450999999999999</v>
      </c>
      <c r="G40" s="92">
        <f>'12 л. МЕНЮ '!D252</f>
        <v>3.9400000000000004</v>
      </c>
      <c r="H40" s="92">
        <f>'12 л. МЕНЮ '!D306</f>
        <v>10.335999999999999</v>
      </c>
      <c r="I40" s="92">
        <f>'12 л. МЕНЮ '!D417</f>
        <v>6.3870000000000005</v>
      </c>
      <c r="J40" s="92">
        <f>'12 л. МЕНЮ '!D472</f>
        <v>9.0229999999999997</v>
      </c>
      <c r="K40" s="75">
        <f>'12 л. МЕНЮ '!D527</f>
        <v>8.9529999999999994</v>
      </c>
      <c r="L40" s="92">
        <f>'12 л. МЕНЮ '!D581</f>
        <v>8.84</v>
      </c>
      <c r="M40" s="1001">
        <f>'12 л. МЕНЮ '!D635</f>
        <v>11.797000000000001</v>
      </c>
      <c r="N40" s="1004">
        <f t="shared" si="0"/>
        <v>90</v>
      </c>
      <c r="O40" s="1915">
        <f t="shared" si="2"/>
        <v>0</v>
      </c>
      <c r="P40" s="224">
        <f t="shared" si="3"/>
        <v>90</v>
      </c>
      <c r="Q40" s="2534">
        <v>90</v>
      </c>
      <c r="S40" s="653"/>
      <c r="T40" s="662"/>
      <c r="U40" s="381"/>
      <c r="V40" s="158"/>
      <c r="W40" s="107"/>
      <c r="X40" s="107"/>
      <c r="Y40" s="107"/>
      <c r="Z40" s="650"/>
      <c r="AA40" s="126"/>
      <c r="AB40" s="107"/>
      <c r="AC40" s="651"/>
      <c r="AD40" s="107"/>
      <c r="AE40" s="2705"/>
      <c r="AF40" s="107"/>
      <c r="AH40" s="107"/>
      <c r="AI40" s="107"/>
    </row>
    <row r="41" spans="1:35" ht="12.75" customHeight="1">
      <c r="A41" s="497">
        <v>33</v>
      </c>
      <c r="B41" s="231" t="s">
        <v>56</v>
      </c>
      <c r="C41" s="2546">
        <f t="shared" si="1"/>
        <v>9.2000000000000011</v>
      </c>
      <c r="D41" s="675">
        <f>'12 л. МЕНЮ '!E90</f>
        <v>9.4280000000000008</v>
      </c>
      <c r="E41" s="92">
        <f>'12 л. МЕНЮ '!E142</f>
        <v>8.7059999999999995</v>
      </c>
      <c r="F41" s="92">
        <f>'12 л. МЕНЮ '!E200</f>
        <v>9.2080000000000002</v>
      </c>
      <c r="G41" s="92">
        <f>'12 л. МЕНЮ '!E252</f>
        <v>5.9539999999999997</v>
      </c>
      <c r="H41" s="92">
        <f>'12 л. МЕНЮ '!E306</f>
        <v>12.704000000000001</v>
      </c>
      <c r="I41" s="92">
        <f>'12 л. МЕНЮ '!E417</f>
        <v>8.9130000000000003</v>
      </c>
      <c r="J41" s="92">
        <f>'12 л. МЕНЮ '!E472</f>
        <v>10.1</v>
      </c>
      <c r="K41" s="92">
        <f>'12 л. МЕНЮ '!E527</f>
        <v>9.6719999999999988</v>
      </c>
      <c r="L41" s="92">
        <f>'12 л. МЕНЮ '!E581</f>
        <v>7.8049999999999997</v>
      </c>
      <c r="M41" s="1001">
        <f>'12 л. МЕНЮ '!E635</f>
        <v>9.51</v>
      </c>
      <c r="N41" s="1004">
        <f t="shared" si="0"/>
        <v>91.999999999999986</v>
      </c>
      <c r="O41" s="1915">
        <f t="shared" si="2"/>
        <v>0</v>
      </c>
      <c r="P41" s="224">
        <f t="shared" si="3"/>
        <v>92</v>
      </c>
      <c r="Q41" s="2534">
        <v>92</v>
      </c>
      <c r="S41" s="653"/>
      <c r="T41" s="662"/>
      <c r="U41" s="381"/>
      <c r="V41" s="158"/>
      <c r="W41" s="107"/>
      <c r="X41" s="107"/>
      <c r="Y41" s="107"/>
      <c r="Z41" s="650"/>
      <c r="AA41" s="126"/>
      <c r="AB41" s="107"/>
      <c r="AC41" s="651"/>
      <c r="AD41" s="107"/>
      <c r="AE41" s="2697"/>
      <c r="AF41" s="107"/>
      <c r="AH41" s="107"/>
      <c r="AI41" s="107"/>
    </row>
    <row r="42" spans="1:35" ht="12.75" customHeight="1">
      <c r="A42" s="497">
        <v>34</v>
      </c>
      <c r="B42" s="231" t="s">
        <v>57</v>
      </c>
      <c r="C42" s="2546">
        <f t="shared" si="1"/>
        <v>38.299999999999997</v>
      </c>
      <c r="D42" s="677">
        <f>'12 л. МЕНЮ '!F90</f>
        <v>43.836999999999996</v>
      </c>
      <c r="E42" s="92">
        <f>'12 л. МЕНЮ '!F142</f>
        <v>37.914999999999999</v>
      </c>
      <c r="F42" s="92">
        <f>'12 л. МЕНЮ '!F200</f>
        <v>40.027999999999999</v>
      </c>
      <c r="G42" s="92">
        <f>'12 л. МЕНЮ '!F252</f>
        <v>37.580000000000005</v>
      </c>
      <c r="H42" s="92">
        <f>'12 л. МЕНЮ '!F306</f>
        <v>32.14</v>
      </c>
      <c r="I42" s="92">
        <f>'12 л. МЕНЮ '!F417</f>
        <v>42.542000000000002</v>
      </c>
      <c r="J42" s="92">
        <f>'12 л. МЕНЮ '!F472</f>
        <v>35.283999999999999</v>
      </c>
      <c r="K42" s="92">
        <f>'12 л. МЕНЮ '!F527</f>
        <v>43.280999999999999</v>
      </c>
      <c r="L42" s="92">
        <f>'12 л. МЕНЮ '!F581</f>
        <v>41.362000000000002</v>
      </c>
      <c r="M42" s="1001">
        <f>'12 л. МЕНЮ '!F635</f>
        <v>29.030999999999999</v>
      </c>
      <c r="N42" s="1004">
        <f t="shared" si="0"/>
        <v>383.00000000000006</v>
      </c>
      <c r="O42" s="1915">
        <f t="shared" si="2"/>
        <v>0</v>
      </c>
      <c r="P42" s="224">
        <f t="shared" si="3"/>
        <v>383</v>
      </c>
      <c r="Q42" s="2534">
        <v>383</v>
      </c>
      <c r="S42" s="653"/>
      <c r="T42" s="662"/>
      <c r="U42" s="381"/>
      <c r="V42" s="158"/>
      <c r="W42" s="107"/>
      <c r="X42" s="107"/>
      <c r="Y42" s="107"/>
      <c r="Z42" s="650"/>
      <c r="AA42" s="126"/>
      <c r="AB42" s="107"/>
      <c r="AC42" s="651"/>
      <c r="AD42" s="107"/>
      <c r="AE42" s="2697"/>
      <c r="AF42" s="107"/>
      <c r="AH42" s="107"/>
      <c r="AI42" s="107"/>
    </row>
    <row r="43" spans="1:35" ht="15" customHeight="1" thickBot="1">
      <c r="A43" s="540">
        <v>35</v>
      </c>
      <c r="B43" s="541" t="s">
        <v>58</v>
      </c>
      <c r="C43" s="2547">
        <f>(Q43/100)*10</f>
        <v>272</v>
      </c>
      <c r="D43" s="678">
        <f>'12 л. МЕНЮ '!G90</f>
        <v>270.59999999999997</v>
      </c>
      <c r="E43" s="96">
        <f>'12 л. МЕНЮ '!G142</f>
        <v>268.55</v>
      </c>
      <c r="F43" s="96">
        <f>'12 л. МЕНЮ '!G200</f>
        <v>269.58600000000001</v>
      </c>
      <c r="G43" s="96">
        <f>'12 л. МЕНЮ '!G252</f>
        <v>274.29699999999997</v>
      </c>
      <c r="H43" s="96">
        <f>'12 л. МЕНЮ '!G306</f>
        <v>276.96800000000002</v>
      </c>
      <c r="I43" s="96">
        <f>'12 л. МЕНЮ '!G417</f>
        <v>276.72500000000002</v>
      </c>
      <c r="J43" s="128">
        <f>'12 л. МЕНЮ '!G472</f>
        <v>267.012</v>
      </c>
      <c r="K43" s="96">
        <f>'12 л. МЕНЮ '!G527</f>
        <v>272.57299999999998</v>
      </c>
      <c r="L43" s="96">
        <f>'12 л. МЕНЮ '!G581</f>
        <v>270.41300000000001</v>
      </c>
      <c r="M43" s="1002">
        <f>'12 л. МЕНЮ '!G635</f>
        <v>273.27700000000004</v>
      </c>
      <c r="N43" s="1005">
        <f t="shared" si="0"/>
        <v>2720.0010000000002</v>
      </c>
      <c r="O43" s="2096">
        <f t="shared" si="2"/>
        <v>3.6764705896530359E-5</v>
      </c>
      <c r="P43" s="1006">
        <f t="shared" si="3"/>
        <v>2720</v>
      </c>
      <c r="Q43" s="2537">
        <v>2720</v>
      </c>
      <c r="S43" s="656"/>
      <c r="T43" s="662"/>
      <c r="U43" s="381"/>
      <c r="V43" s="158"/>
      <c r="W43" s="107"/>
      <c r="X43" s="107"/>
      <c r="Y43" s="107"/>
      <c r="Z43" s="669"/>
      <c r="AA43" s="126"/>
      <c r="AB43" s="107"/>
      <c r="AC43" s="651"/>
      <c r="AD43" s="107"/>
      <c r="AE43" s="2697"/>
      <c r="AF43" s="107"/>
      <c r="AH43" s="107"/>
      <c r="AI43" s="107"/>
    </row>
    <row r="46" spans="1:35" ht="13.5" customHeight="1"/>
    <row r="47" spans="1:35" ht="12.75" customHeight="1"/>
    <row r="48" spans="1:35" ht="12.75" customHeight="1"/>
    <row r="49" spans="1:17" ht="11.25" customHeight="1"/>
    <row r="50" spans="1:17" ht="11.25" customHeight="1"/>
    <row r="52" spans="1:17">
      <c r="A52" t="s">
        <v>226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7">
      <c r="A53" t="s">
        <v>227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</row>
    <row r="54" spans="1:17">
      <c r="A54" t="s">
        <v>228</v>
      </c>
      <c r="N54" s="274"/>
      <c r="O54" s="274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74"/>
      <c r="Q55" s="274"/>
    </row>
    <row r="56" spans="1:17">
      <c r="A56" s="1" t="s">
        <v>229</v>
      </c>
    </row>
    <row r="57" spans="1:17">
      <c r="A57" t="s">
        <v>230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74"/>
      <c r="Q58" s="274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1:29">
      <c r="A86" s="201"/>
      <c r="B86" s="107"/>
      <c r="C86" s="201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99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</row>
    <row r="87" spans="1:29">
      <c r="A87" s="107"/>
      <c r="B87" s="126"/>
      <c r="C87" s="381"/>
      <c r="D87" s="205"/>
      <c r="E87" s="205"/>
      <c r="F87" s="205"/>
      <c r="G87" s="205"/>
      <c r="H87" s="205"/>
      <c r="I87" s="205"/>
      <c r="J87" s="205"/>
      <c r="K87" s="205"/>
      <c r="L87" s="126"/>
      <c r="M87" s="126"/>
      <c r="N87" s="99"/>
      <c r="O87" s="99"/>
      <c r="P87" s="126"/>
      <c r="Q87" s="381"/>
      <c r="R87" s="107"/>
      <c r="S87" s="381"/>
      <c r="T87" s="126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>
      <c r="A88" s="107"/>
      <c r="B88" s="126"/>
      <c r="C88" s="99"/>
      <c r="D88" s="205"/>
      <c r="E88" s="205"/>
      <c r="F88" s="205"/>
      <c r="G88" s="205"/>
      <c r="H88" s="205"/>
      <c r="I88" s="205"/>
      <c r="J88" s="205"/>
      <c r="K88" s="205"/>
      <c r="L88" s="126"/>
      <c r="M88" s="126"/>
      <c r="N88" s="99"/>
      <c r="O88" s="99"/>
      <c r="P88" s="126"/>
      <c r="Q88" s="381"/>
      <c r="R88" s="107"/>
      <c r="S88" s="381"/>
      <c r="T88" s="126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>
      <c r="A89" s="107"/>
      <c r="B89" s="381"/>
      <c r="C89" s="381"/>
      <c r="D89" s="205"/>
      <c r="E89" s="205"/>
      <c r="F89" s="205"/>
      <c r="G89" s="205"/>
      <c r="H89" s="107"/>
      <c r="I89" s="107"/>
      <c r="J89" s="205"/>
      <c r="K89" s="105"/>
      <c r="L89" s="126"/>
      <c r="M89" s="126"/>
      <c r="N89" s="99"/>
      <c r="O89" s="99"/>
      <c r="P89" s="381"/>
      <c r="Q89" s="381"/>
      <c r="R89" s="107"/>
      <c r="S89" s="381"/>
      <c r="T89" s="126"/>
      <c r="U89" s="107"/>
      <c r="V89" s="107"/>
      <c r="W89" s="107"/>
      <c r="X89" s="107"/>
      <c r="Y89" s="107"/>
      <c r="Z89" s="107"/>
      <c r="AA89" s="645"/>
      <c r="AB89" s="107"/>
      <c r="AC89" s="107"/>
    </row>
    <row r="90" spans="1:29">
      <c r="A90" s="107"/>
      <c r="B90" s="126"/>
      <c r="C90" s="126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99"/>
      <c r="O90" s="99"/>
      <c r="P90" s="381"/>
      <c r="Q90" s="381"/>
      <c r="R90" s="107"/>
      <c r="S90" s="381"/>
      <c r="T90" s="126"/>
      <c r="U90" s="107"/>
      <c r="V90" s="107"/>
      <c r="W90" s="107"/>
      <c r="X90" s="107"/>
      <c r="Y90" s="350"/>
      <c r="Z90" s="107"/>
      <c r="AA90" s="645"/>
      <c r="AB90" s="107"/>
      <c r="AC90" s="107"/>
    </row>
    <row r="91" spans="1:29">
      <c r="A91" s="107"/>
      <c r="B91" s="381"/>
      <c r="C91" s="107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99"/>
      <c r="O91" s="99"/>
      <c r="P91" s="126"/>
      <c r="Q91" s="381"/>
      <c r="R91" s="107"/>
      <c r="S91" s="381"/>
      <c r="T91" s="126"/>
      <c r="U91" s="107"/>
      <c r="V91" s="107"/>
      <c r="W91" s="107"/>
      <c r="X91" s="107"/>
      <c r="Y91" s="350"/>
      <c r="Z91" s="107"/>
      <c r="AA91" s="646"/>
      <c r="AB91" s="107"/>
      <c r="AC91" s="107"/>
    </row>
    <row r="92" spans="1:29">
      <c r="A92" s="107"/>
      <c r="B92" s="126"/>
      <c r="C92" s="205"/>
      <c r="D92" s="126"/>
      <c r="E92" s="126"/>
      <c r="F92" s="126"/>
      <c r="G92" s="126"/>
      <c r="H92" s="102"/>
      <c r="I92" s="126"/>
      <c r="J92" s="126"/>
      <c r="K92" s="126"/>
      <c r="L92" s="126"/>
      <c r="M92" s="102"/>
      <c r="N92" s="99"/>
      <c r="O92" s="99"/>
      <c r="P92" s="205"/>
      <c r="Q92" s="381"/>
      <c r="R92" s="126"/>
      <c r="S92" s="381"/>
      <c r="T92" s="126"/>
      <c r="U92" s="107"/>
      <c r="V92" s="284"/>
      <c r="W92" s="381"/>
      <c r="X92" s="158"/>
      <c r="Y92" s="647"/>
      <c r="Z92" s="107"/>
      <c r="AA92" s="646"/>
      <c r="AB92" s="107"/>
      <c r="AC92" s="107"/>
    </row>
    <row r="93" spans="1:29">
      <c r="A93" s="158"/>
      <c r="B93" s="126"/>
      <c r="C93" s="648"/>
      <c r="D93" s="664"/>
      <c r="E93" s="649"/>
      <c r="F93" s="649"/>
      <c r="G93" s="649"/>
      <c r="H93" s="649"/>
      <c r="I93" s="649"/>
      <c r="J93" s="649"/>
      <c r="K93" s="649"/>
      <c r="L93" s="649"/>
      <c r="M93" s="649"/>
      <c r="N93" s="648"/>
      <c r="O93" s="381"/>
      <c r="P93" s="381"/>
      <c r="Q93" s="107"/>
      <c r="R93" s="556"/>
      <c r="S93" s="107"/>
      <c r="T93" s="107"/>
      <c r="U93" s="107"/>
      <c r="V93" s="650"/>
      <c r="W93" s="126"/>
      <c r="X93" s="121"/>
      <c r="Y93" s="651"/>
      <c r="Z93" s="107"/>
      <c r="AA93" s="652"/>
      <c r="AB93" s="107"/>
      <c r="AC93" s="107"/>
    </row>
    <row r="94" spans="1:29">
      <c r="A94" s="158"/>
      <c r="B94" s="126"/>
      <c r="C94" s="648"/>
      <c r="D94" s="664"/>
      <c r="E94" s="649"/>
      <c r="F94" s="649"/>
      <c r="G94" s="649"/>
      <c r="H94" s="649"/>
      <c r="I94" s="649"/>
      <c r="J94" s="649"/>
      <c r="K94" s="649"/>
      <c r="L94" s="649"/>
      <c r="M94" s="649"/>
      <c r="N94" s="653"/>
      <c r="O94" s="654"/>
      <c r="P94" s="381"/>
      <c r="Q94" s="107"/>
      <c r="R94" s="107"/>
      <c r="S94" s="107"/>
      <c r="T94" s="107"/>
      <c r="U94" s="107"/>
      <c r="V94" s="650"/>
      <c r="W94" s="126"/>
      <c r="X94" s="121"/>
      <c r="Y94" s="651"/>
      <c r="Z94" s="107"/>
      <c r="AA94" s="652"/>
      <c r="AB94" s="107"/>
      <c r="AC94" s="107"/>
    </row>
    <row r="95" spans="1:29">
      <c r="A95" s="158"/>
      <c r="B95" s="126"/>
      <c r="C95" s="648"/>
      <c r="D95" s="664"/>
      <c r="E95" s="649"/>
      <c r="F95" s="649"/>
      <c r="G95" s="664"/>
      <c r="H95" s="649"/>
      <c r="I95" s="649"/>
      <c r="J95" s="664"/>
      <c r="K95" s="649"/>
      <c r="L95" s="649"/>
      <c r="M95" s="649"/>
      <c r="N95" s="648"/>
      <c r="O95" s="654"/>
      <c r="P95" s="381"/>
      <c r="Q95" s="107"/>
      <c r="R95" s="107"/>
      <c r="S95" s="107"/>
      <c r="T95" s="107"/>
      <c r="U95" s="107"/>
      <c r="V95" s="650"/>
      <c r="W95" s="126"/>
      <c r="X95" s="121"/>
      <c r="Y95" s="651"/>
      <c r="Z95" s="107"/>
      <c r="AA95" s="655"/>
      <c r="AB95" s="107"/>
      <c r="AC95" s="107"/>
    </row>
    <row r="96" spans="1:29">
      <c r="A96" s="158"/>
      <c r="B96" s="126"/>
      <c r="C96" s="648"/>
      <c r="D96" s="664"/>
      <c r="E96" s="649"/>
      <c r="F96" s="649"/>
      <c r="G96" s="649"/>
      <c r="H96" s="649"/>
      <c r="I96" s="649"/>
      <c r="J96" s="649"/>
      <c r="K96" s="649"/>
      <c r="L96" s="649"/>
      <c r="M96" s="664"/>
      <c r="N96" s="656"/>
      <c r="O96" s="654"/>
      <c r="P96" s="381"/>
      <c r="Q96" s="107"/>
      <c r="R96" s="107"/>
      <c r="S96" s="107"/>
      <c r="T96" s="107"/>
      <c r="U96" s="107"/>
      <c r="V96" s="650"/>
      <c r="W96" s="126"/>
      <c r="X96" s="121"/>
      <c r="Y96" s="651"/>
      <c r="Z96" s="107"/>
      <c r="AA96" s="652"/>
      <c r="AB96" s="107"/>
      <c r="AC96" s="107"/>
    </row>
    <row r="97" spans="1:29">
      <c r="A97" s="158"/>
      <c r="B97" s="126"/>
      <c r="C97" s="648"/>
      <c r="D97" s="664"/>
      <c r="E97" s="649"/>
      <c r="F97" s="649"/>
      <c r="G97" s="649"/>
      <c r="H97" s="649"/>
      <c r="I97" s="649"/>
      <c r="J97" s="649"/>
      <c r="K97" s="649"/>
      <c r="L97" s="649"/>
      <c r="M97" s="649"/>
      <c r="N97" s="648"/>
      <c r="O97" s="654"/>
      <c r="P97" s="381"/>
      <c r="Q97" s="107"/>
      <c r="R97" s="107"/>
      <c r="S97" s="107"/>
      <c r="T97" s="107"/>
      <c r="U97" s="107"/>
      <c r="V97" s="650"/>
      <c r="W97" s="126"/>
      <c r="X97" s="121"/>
      <c r="Y97" s="651"/>
      <c r="Z97" s="107"/>
      <c r="AA97" s="657"/>
      <c r="AB97" s="107"/>
      <c r="AC97" s="107"/>
    </row>
    <row r="98" spans="1:29">
      <c r="A98" s="158"/>
      <c r="B98" s="126"/>
      <c r="C98" s="648"/>
      <c r="D98" s="664"/>
      <c r="E98" s="649"/>
      <c r="F98" s="649"/>
      <c r="G98" s="649"/>
      <c r="H98" s="649"/>
      <c r="I98" s="649"/>
      <c r="J98" s="649"/>
      <c r="K98" s="649"/>
      <c r="L98" s="649"/>
      <c r="M98" s="649"/>
      <c r="N98" s="648"/>
      <c r="O98" s="654"/>
      <c r="P98" s="381"/>
      <c r="Q98" s="107"/>
      <c r="R98" s="107"/>
      <c r="S98" s="107"/>
      <c r="T98" s="107"/>
      <c r="U98" s="107"/>
      <c r="V98" s="650"/>
      <c r="W98" s="126"/>
      <c r="X98" s="121"/>
      <c r="Y98" s="651"/>
      <c r="Z98" s="107"/>
      <c r="AA98" s="655"/>
      <c r="AB98" s="107"/>
      <c r="AC98" s="107"/>
    </row>
    <row r="99" spans="1:29">
      <c r="A99" s="158"/>
      <c r="B99" s="126"/>
      <c r="C99" s="648"/>
      <c r="D99" s="664"/>
      <c r="E99" s="649"/>
      <c r="F99" s="99"/>
      <c r="G99" s="659"/>
      <c r="H99" s="664"/>
      <c r="I99" s="649"/>
      <c r="J99" s="649"/>
      <c r="K99" s="649"/>
      <c r="L99" s="649"/>
      <c r="M99" s="649"/>
      <c r="N99" s="658"/>
      <c r="O99" s="654"/>
      <c r="P99" s="381"/>
      <c r="Q99" s="107"/>
      <c r="R99" s="107"/>
      <c r="S99" s="107"/>
      <c r="T99" s="107"/>
      <c r="U99" s="107"/>
      <c r="V99" s="650"/>
      <c r="W99" s="126"/>
      <c r="X99" s="121"/>
      <c r="Y99" s="651"/>
      <c r="Z99" s="107"/>
      <c r="AA99" s="657"/>
      <c r="AB99" s="107"/>
      <c r="AC99" s="107"/>
    </row>
    <row r="100" spans="1:29">
      <c r="A100" s="158"/>
      <c r="B100" s="126"/>
      <c r="C100" s="648"/>
      <c r="D100" s="664"/>
      <c r="E100" s="649"/>
      <c r="F100" s="649"/>
      <c r="G100" s="649"/>
      <c r="H100" s="649"/>
      <c r="I100" s="649"/>
      <c r="J100" s="649"/>
      <c r="K100" s="649"/>
      <c r="L100" s="649"/>
      <c r="M100" s="649"/>
      <c r="N100" s="648"/>
      <c r="O100" s="654"/>
      <c r="P100" s="381"/>
      <c r="Q100" s="107"/>
      <c r="R100" s="107"/>
      <c r="S100" s="107"/>
      <c r="T100" s="107"/>
      <c r="U100" s="107"/>
      <c r="V100" s="650"/>
      <c r="W100" s="126"/>
      <c r="X100" s="121"/>
      <c r="Y100" s="651"/>
      <c r="Z100" s="107"/>
      <c r="AA100" s="652"/>
      <c r="AB100" s="107"/>
      <c r="AC100" s="107"/>
    </row>
    <row r="101" spans="1:29">
      <c r="A101" s="158"/>
      <c r="B101" s="126"/>
      <c r="C101" s="648"/>
      <c r="D101" s="664"/>
      <c r="E101" s="649"/>
      <c r="F101" s="649"/>
      <c r="G101" s="649"/>
      <c r="H101" s="649"/>
      <c r="I101" s="649"/>
      <c r="J101" s="649"/>
      <c r="K101" s="649"/>
      <c r="L101" s="649"/>
      <c r="M101" s="649"/>
      <c r="N101" s="648"/>
      <c r="O101" s="654"/>
      <c r="P101" s="381"/>
      <c r="Q101" s="107"/>
      <c r="R101" s="107"/>
      <c r="S101" s="107"/>
      <c r="T101" s="107"/>
      <c r="U101" s="107"/>
      <c r="V101" s="650"/>
      <c r="W101" s="126"/>
      <c r="X101" s="121"/>
      <c r="Y101" s="651"/>
      <c r="Z101" s="107"/>
      <c r="AA101" s="652"/>
      <c r="AB101" s="107"/>
      <c r="AC101" s="107"/>
    </row>
    <row r="102" spans="1:29" ht="12.75" customHeight="1">
      <c r="A102" s="158"/>
      <c r="B102" s="126"/>
      <c r="C102" s="648"/>
      <c r="D102" s="664"/>
      <c r="E102" s="649"/>
      <c r="F102" s="649"/>
      <c r="G102" s="649"/>
      <c r="H102" s="649"/>
      <c r="I102" s="649"/>
      <c r="J102" s="649"/>
      <c r="K102" s="649"/>
      <c r="L102" s="649"/>
      <c r="M102" s="649"/>
      <c r="N102" s="648"/>
      <c r="O102" s="654"/>
      <c r="P102" s="381"/>
      <c r="Q102" s="107"/>
      <c r="R102" s="107"/>
      <c r="S102" s="107"/>
      <c r="T102" s="107"/>
      <c r="U102" s="107"/>
      <c r="V102" s="650"/>
      <c r="W102" s="126"/>
      <c r="X102" s="121"/>
      <c r="Y102" s="651"/>
      <c r="Z102" s="107"/>
      <c r="AA102" s="652"/>
      <c r="AB102" s="107"/>
      <c r="AC102" s="107"/>
    </row>
    <row r="103" spans="1:29" ht="13.5" customHeight="1">
      <c r="A103" s="158"/>
      <c r="B103" s="126"/>
      <c r="C103" s="648"/>
      <c r="D103" s="664"/>
      <c r="E103" s="649"/>
      <c r="F103" s="649"/>
      <c r="G103" s="649"/>
      <c r="H103" s="649"/>
      <c r="I103" s="649"/>
      <c r="J103" s="649"/>
      <c r="K103" s="649"/>
      <c r="L103" s="649"/>
      <c r="M103" s="649"/>
      <c r="N103" s="648"/>
      <c r="O103" s="654"/>
      <c r="P103" s="381"/>
      <c r="Q103" s="107"/>
      <c r="R103" s="107"/>
      <c r="S103" s="107"/>
      <c r="T103" s="107"/>
      <c r="U103" s="107"/>
      <c r="V103" s="650"/>
      <c r="W103" s="126"/>
      <c r="X103" s="121"/>
      <c r="Y103" s="651"/>
      <c r="Z103" s="107"/>
      <c r="AA103" s="652"/>
      <c r="AB103" s="107"/>
      <c r="AC103" s="107"/>
    </row>
    <row r="104" spans="1:29" ht="12.75" customHeight="1">
      <c r="A104" s="158"/>
      <c r="B104" s="126"/>
      <c r="C104" s="648"/>
      <c r="D104" s="664"/>
      <c r="E104" s="649"/>
      <c r="F104" s="649"/>
      <c r="G104" s="649"/>
      <c r="H104" s="649"/>
      <c r="I104" s="649"/>
      <c r="J104" s="649"/>
      <c r="K104" s="649"/>
      <c r="L104" s="649"/>
      <c r="M104" s="649"/>
      <c r="N104" s="648"/>
      <c r="O104" s="654"/>
      <c r="P104" s="381"/>
      <c r="Q104" s="107"/>
      <c r="R104" s="107"/>
      <c r="S104" s="107"/>
      <c r="T104" s="107"/>
      <c r="U104" s="107"/>
      <c r="V104" s="650"/>
      <c r="W104" s="126"/>
      <c r="X104" s="121"/>
      <c r="Y104" s="651"/>
      <c r="Z104" s="107"/>
      <c r="AA104" s="652"/>
      <c r="AB104" s="107"/>
      <c r="AC104" s="107"/>
    </row>
    <row r="105" spans="1:29">
      <c r="A105" s="158"/>
      <c r="B105" s="126"/>
      <c r="C105" s="648"/>
      <c r="D105" s="664"/>
      <c r="E105" s="649"/>
      <c r="F105" s="649"/>
      <c r="G105" s="649"/>
      <c r="H105" s="649"/>
      <c r="I105" s="649"/>
      <c r="J105" s="649"/>
      <c r="K105" s="649"/>
      <c r="L105" s="649"/>
      <c r="M105" s="649"/>
      <c r="N105" s="648"/>
      <c r="O105" s="654"/>
      <c r="P105" s="381"/>
      <c r="Q105" s="107"/>
      <c r="R105" s="107"/>
      <c r="S105" s="107"/>
      <c r="T105" s="107"/>
      <c r="U105" s="107"/>
      <c r="V105" s="650"/>
      <c r="W105" s="126"/>
      <c r="X105" s="121"/>
      <c r="Y105" s="651"/>
      <c r="Z105" s="107"/>
      <c r="AA105" s="652"/>
      <c r="AB105" s="107"/>
      <c r="AC105" s="107"/>
    </row>
    <row r="106" spans="1:29">
      <c r="A106" s="158"/>
      <c r="B106" s="126"/>
      <c r="C106" s="648"/>
      <c r="D106" s="664"/>
      <c r="E106" s="649"/>
      <c r="F106" s="649"/>
      <c r="G106" s="649"/>
      <c r="H106" s="649"/>
      <c r="I106" s="649"/>
      <c r="J106" s="649"/>
      <c r="K106" s="649"/>
      <c r="L106" s="649"/>
      <c r="M106" s="649"/>
      <c r="N106" s="648"/>
      <c r="O106" s="654"/>
      <c r="P106" s="381"/>
      <c r="Q106" s="107"/>
      <c r="R106" s="107"/>
      <c r="S106" s="107"/>
      <c r="T106" s="107"/>
      <c r="U106" s="107"/>
      <c r="V106" s="650"/>
      <c r="W106" s="126"/>
      <c r="X106" s="121"/>
      <c r="Y106" s="651"/>
      <c r="Z106" s="107"/>
      <c r="AA106" s="652"/>
      <c r="AB106" s="107"/>
      <c r="AC106" s="107"/>
    </row>
    <row r="107" spans="1:29">
      <c r="A107" s="158"/>
      <c r="B107" s="126"/>
      <c r="C107" s="648"/>
      <c r="D107" s="664"/>
      <c r="E107" s="649"/>
      <c r="F107" s="649"/>
      <c r="G107" s="649"/>
      <c r="H107" s="649"/>
      <c r="I107" s="649"/>
      <c r="J107" s="649"/>
      <c r="K107" s="649"/>
      <c r="L107" s="649"/>
      <c r="M107" s="649"/>
      <c r="N107" s="648"/>
      <c r="O107" s="654"/>
      <c r="P107" s="381"/>
      <c r="Q107" s="107"/>
      <c r="R107" s="107"/>
      <c r="S107" s="107"/>
      <c r="T107" s="107"/>
      <c r="U107" s="107"/>
      <c r="V107" s="650"/>
      <c r="W107" s="126"/>
      <c r="X107" s="121"/>
      <c r="Y107" s="651"/>
      <c r="Z107" s="107"/>
      <c r="AA107" s="655"/>
      <c r="AB107" s="107"/>
      <c r="AC107" s="107"/>
    </row>
    <row r="108" spans="1:29" ht="12.75" customHeight="1">
      <c r="A108" s="158"/>
      <c r="B108" s="126"/>
      <c r="C108" s="648"/>
      <c r="D108" s="667"/>
      <c r="E108" s="659"/>
      <c r="F108" s="660"/>
      <c r="G108" s="649"/>
      <c r="H108" s="649"/>
      <c r="I108" s="649"/>
      <c r="J108" s="649"/>
      <c r="K108" s="659"/>
      <c r="L108" s="659"/>
      <c r="M108" s="649"/>
      <c r="N108" s="653"/>
      <c r="O108" s="654"/>
      <c r="P108" s="381"/>
      <c r="Q108" s="107"/>
      <c r="R108" s="107"/>
      <c r="S108" s="107"/>
      <c r="T108" s="107"/>
      <c r="U108" s="107"/>
      <c r="V108" s="650"/>
      <c r="W108" s="126"/>
      <c r="X108" s="121"/>
      <c r="Y108" s="651"/>
      <c r="Z108" s="107"/>
      <c r="AA108" s="661"/>
      <c r="AB108" s="107"/>
      <c r="AC108" s="107"/>
    </row>
    <row r="109" spans="1:29" ht="12.75" customHeight="1">
      <c r="A109" s="158"/>
      <c r="B109" s="126"/>
      <c r="C109" s="648"/>
      <c r="D109" s="667"/>
      <c r="E109" s="659"/>
      <c r="F109" s="660"/>
      <c r="G109" s="649"/>
      <c r="H109" s="649"/>
      <c r="I109" s="649"/>
      <c r="J109" s="649"/>
      <c r="K109" s="659"/>
      <c r="L109" s="659"/>
      <c r="M109" s="649"/>
      <c r="N109" s="648"/>
      <c r="O109" s="654"/>
      <c r="P109" s="381"/>
      <c r="Q109" s="107"/>
      <c r="R109" s="107"/>
      <c r="S109" s="107"/>
      <c r="T109" s="107"/>
      <c r="U109" s="107"/>
      <c r="V109" s="650"/>
      <c r="W109" s="126"/>
      <c r="X109" s="121"/>
      <c r="Y109" s="651"/>
      <c r="Z109" s="107"/>
      <c r="AA109" s="652"/>
      <c r="AB109" s="107"/>
      <c r="AC109" s="107"/>
    </row>
    <row r="110" spans="1:29" ht="11.25" customHeight="1">
      <c r="A110" s="158"/>
      <c r="B110" s="126"/>
      <c r="C110" s="648"/>
      <c r="D110" s="667"/>
      <c r="E110" s="659"/>
      <c r="F110" s="660"/>
      <c r="G110" s="649"/>
      <c r="H110" s="649"/>
      <c r="I110" s="649"/>
      <c r="J110" s="649"/>
      <c r="K110" s="659"/>
      <c r="L110" s="659"/>
      <c r="M110" s="649"/>
      <c r="N110" s="648"/>
      <c r="O110" s="654"/>
      <c r="P110" s="381"/>
      <c r="Q110" s="107"/>
      <c r="R110" s="107"/>
      <c r="S110" s="107"/>
      <c r="T110" s="107"/>
      <c r="U110" s="107"/>
      <c r="V110" s="650"/>
      <c r="W110" s="126"/>
      <c r="X110" s="121"/>
      <c r="Y110" s="651"/>
      <c r="Z110" s="107"/>
      <c r="AA110" s="652"/>
      <c r="AB110" s="107"/>
      <c r="AC110" s="107"/>
    </row>
    <row r="111" spans="1:29" ht="12.75" customHeight="1">
      <c r="A111" s="158"/>
      <c r="B111" s="126"/>
      <c r="C111" s="648"/>
      <c r="D111" s="667"/>
      <c r="E111" s="659"/>
      <c r="F111" s="660"/>
      <c r="G111" s="649"/>
      <c r="H111" s="671"/>
      <c r="I111" s="649"/>
      <c r="J111" s="671"/>
      <c r="K111" s="664"/>
      <c r="L111" s="664"/>
      <c r="M111" s="649"/>
      <c r="N111" s="648"/>
      <c r="O111" s="654"/>
      <c r="P111" s="381"/>
      <c r="Q111" s="107"/>
      <c r="R111" s="107"/>
      <c r="S111" s="107"/>
      <c r="T111" s="107"/>
      <c r="U111" s="107"/>
      <c r="V111" s="650"/>
      <c r="W111" s="126"/>
      <c r="X111" s="121"/>
      <c r="Y111" s="651"/>
      <c r="Z111" s="107"/>
      <c r="AA111" s="657"/>
      <c r="AB111" s="107"/>
      <c r="AC111" s="107"/>
    </row>
    <row r="112" spans="1:29" ht="13.5" customHeight="1">
      <c r="A112" s="158"/>
      <c r="B112" s="126"/>
      <c r="C112" s="648"/>
      <c r="D112" s="667"/>
      <c r="E112" s="664"/>
      <c r="F112" s="660"/>
      <c r="G112" s="649"/>
      <c r="H112" s="649"/>
      <c r="I112" s="649"/>
      <c r="J112" s="649"/>
      <c r="K112" s="664"/>
      <c r="L112" s="664"/>
      <c r="M112" s="649"/>
      <c r="N112" s="648"/>
      <c r="O112" s="654"/>
      <c r="P112" s="381"/>
      <c r="Q112" s="107"/>
      <c r="R112" s="107"/>
      <c r="S112" s="107"/>
      <c r="T112" s="107"/>
      <c r="U112" s="107"/>
      <c r="V112" s="650"/>
      <c r="W112" s="126"/>
      <c r="X112" s="121"/>
      <c r="Y112" s="651"/>
      <c r="Z112" s="107"/>
      <c r="AA112" s="652"/>
      <c r="AB112" s="107"/>
      <c r="AC112" s="107"/>
    </row>
    <row r="113" spans="1:29" ht="14.25" customHeight="1">
      <c r="A113" s="158"/>
      <c r="B113" s="126"/>
      <c r="C113" s="648"/>
      <c r="D113" s="667"/>
      <c r="E113" s="659"/>
      <c r="F113" s="660"/>
      <c r="G113" s="649"/>
      <c r="H113" s="649"/>
      <c r="I113" s="649"/>
      <c r="J113" s="649"/>
      <c r="K113" s="664"/>
      <c r="L113" s="659"/>
      <c r="M113" s="649"/>
      <c r="N113" s="648"/>
      <c r="O113" s="654"/>
      <c r="P113" s="381"/>
      <c r="Q113" s="107"/>
      <c r="R113" s="107"/>
      <c r="S113" s="107"/>
      <c r="T113" s="107"/>
      <c r="U113" s="107"/>
      <c r="V113" s="650"/>
      <c r="W113" s="126"/>
      <c r="X113" s="121"/>
      <c r="Y113" s="651"/>
      <c r="Z113" s="107"/>
      <c r="AA113" s="652"/>
      <c r="AB113" s="107"/>
      <c r="AC113" s="107"/>
    </row>
    <row r="114" spans="1:29">
      <c r="A114" s="158"/>
      <c r="B114" s="126"/>
      <c r="C114" s="648"/>
      <c r="D114" s="667"/>
      <c r="E114" s="664"/>
      <c r="F114" s="660"/>
      <c r="G114" s="649"/>
      <c r="H114" s="649"/>
      <c r="I114" s="649"/>
      <c r="J114" s="649"/>
      <c r="K114" s="660"/>
      <c r="L114" s="660"/>
      <c r="M114" s="99"/>
      <c r="N114" s="648"/>
      <c r="O114" s="654"/>
      <c r="P114" s="381"/>
      <c r="Q114" s="107"/>
      <c r="R114" s="107"/>
      <c r="S114" s="107"/>
      <c r="T114" s="107"/>
      <c r="U114" s="107"/>
      <c r="V114" s="650"/>
      <c r="W114" s="126"/>
      <c r="X114" s="121"/>
      <c r="Y114" s="651"/>
      <c r="Z114" s="107"/>
      <c r="AA114" s="652"/>
      <c r="AB114" s="107"/>
      <c r="AC114" s="107"/>
    </row>
    <row r="115" spans="1:29" ht="14.25" customHeight="1">
      <c r="A115" s="158"/>
      <c r="B115" s="126"/>
      <c r="C115" s="648"/>
      <c r="D115" s="667"/>
      <c r="E115" s="664"/>
      <c r="F115" s="664"/>
      <c r="G115" s="649"/>
      <c r="H115" s="649"/>
      <c r="I115" s="649"/>
      <c r="J115" s="659"/>
      <c r="K115" s="671"/>
      <c r="L115" s="664"/>
      <c r="M115" s="660"/>
      <c r="N115" s="648"/>
      <c r="O115" s="654"/>
      <c r="P115" s="381"/>
      <c r="Q115" s="107"/>
      <c r="R115" s="107"/>
      <c r="S115" s="107"/>
      <c r="T115" s="107"/>
      <c r="U115" s="107"/>
      <c r="V115" s="650"/>
      <c r="W115" s="126"/>
      <c r="X115" s="121"/>
      <c r="Y115" s="651"/>
      <c r="Z115" s="107"/>
      <c r="AA115" s="652"/>
      <c r="AB115" s="107"/>
      <c r="AC115" s="107"/>
    </row>
    <row r="116" spans="1:29">
      <c r="A116" s="158"/>
      <c r="B116" s="126"/>
      <c r="C116" s="648"/>
      <c r="D116" s="667"/>
      <c r="E116" s="659"/>
      <c r="F116" s="660"/>
      <c r="G116" s="649"/>
      <c r="H116" s="649"/>
      <c r="I116" s="649"/>
      <c r="J116" s="649"/>
      <c r="K116" s="659"/>
      <c r="L116" s="659"/>
      <c r="M116" s="649"/>
      <c r="N116" s="648"/>
      <c r="O116" s="654"/>
      <c r="P116" s="381"/>
      <c r="Q116" s="107"/>
      <c r="R116" s="107"/>
      <c r="S116" s="107"/>
      <c r="T116" s="107"/>
      <c r="U116" s="107"/>
      <c r="V116" s="650"/>
      <c r="W116" s="126"/>
      <c r="X116" s="121"/>
      <c r="Y116" s="651"/>
      <c r="Z116" s="107"/>
      <c r="AA116" s="652"/>
      <c r="AB116" s="107"/>
      <c r="AC116" s="107"/>
    </row>
    <row r="117" spans="1:29" ht="11.25" customHeight="1">
      <c r="A117" s="158"/>
      <c r="B117" s="126"/>
      <c r="C117" s="648"/>
      <c r="D117" s="667"/>
      <c r="E117" s="664"/>
      <c r="F117" s="660"/>
      <c r="G117" s="649"/>
      <c r="H117" s="649"/>
      <c r="I117" s="649"/>
      <c r="J117" s="649"/>
      <c r="K117" s="660"/>
      <c r="L117" s="660"/>
      <c r="M117" s="649"/>
      <c r="N117" s="648"/>
      <c r="O117" s="662"/>
      <c r="P117" s="381"/>
      <c r="Q117" s="107"/>
      <c r="R117" s="107"/>
      <c r="S117" s="107"/>
      <c r="T117" s="107"/>
      <c r="U117" s="107"/>
      <c r="V117" s="650"/>
      <c r="W117" s="126"/>
      <c r="X117" s="121"/>
      <c r="Y117" s="651"/>
      <c r="Z117" s="107"/>
      <c r="AA117" s="663"/>
      <c r="AB117" s="107"/>
      <c r="AC117" s="107"/>
    </row>
    <row r="118" spans="1:29">
      <c r="A118" s="158"/>
      <c r="B118" s="126"/>
      <c r="C118" s="648"/>
      <c r="D118" s="667"/>
      <c r="E118" s="659"/>
      <c r="F118" s="660"/>
      <c r="G118" s="649"/>
      <c r="H118" s="649"/>
      <c r="I118" s="649"/>
      <c r="J118" s="649"/>
      <c r="K118" s="660"/>
      <c r="L118" s="660"/>
      <c r="M118" s="649"/>
      <c r="N118" s="648"/>
      <c r="O118" s="654"/>
      <c r="P118" s="381"/>
      <c r="Q118" s="107"/>
      <c r="R118" s="107"/>
      <c r="S118" s="107"/>
      <c r="T118" s="107"/>
      <c r="U118" s="107"/>
      <c r="V118" s="650"/>
      <c r="W118" s="126"/>
      <c r="X118" s="121"/>
      <c r="Y118" s="651"/>
      <c r="Z118" s="107"/>
      <c r="AA118" s="652"/>
      <c r="AB118" s="107"/>
      <c r="AC118" s="107"/>
    </row>
    <row r="119" spans="1:29">
      <c r="A119" s="158"/>
      <c r="B119" s="126"/>
      <c r="C119" s="648"/>
      <c r="D119" s="667"/>
      <c r="E119" s="660"/>
      <c r="F119" s="664"/>
      <c r="G119" s="649"/>
      <c r="H119" s="649"/>
      <c r="I119" s="649"/>
      <c r="J119" s="649"/>
      <c r="K119" s="671"/>
      <c r="L119" s="664"/>
      <c r="M119" s="649"/>
      <c r="N119" s="648"/>
      <c r="O119" s="662"/>
      <c r="P119" s="381"/>
      <c r="Q119" s="107"/>
      <c r="R119" s="107"/>
      <c r="S119" s="107"/>
      <c r="T119" s="107"/>
      <c r="U119" s="107"/>
      <c r="V119" s="650"/>
      <c r="W119" s="126"/>
      <c r="X119" s="121"/>
      <c r="Y119" s="651"/>
      <c r="Z119" s="107"/>
      <c r="AA119" s="663"/>
      <c r="AB119" s="107"/>
      <c r="AC119" s="107"/>
    </row>
    <row r="120" spans="1:29" hidden="1">
      <c r="A120" s="158"/>
      <c r="B120" s="126"/>
      <c r="C120" s="648"/>
      <c r="D120" s="667"/>
      <c r="E120" s="664"/>
      <c r="F120" s="660"/>
      <c r="G120" s="649"/>
      <c r="H120" s="649"/>
      <c r="I120" s="649"/>
      <c r="J120" s="649"/>
      <c r="K120" s="659"/>
      <c r="L120" s="659"/>
      <c r="M120" s="649"/>
      <c r="N120" s="648"/>
      <c r="O120" s="654"/>
      <c r="P120" s="381"/>
      <c r="Q120" s="107"/>
      <c r="R120" s="107"/>
      <c r="S120" s="107"/>
      <c r="T120" s="107"/>
      <c r="U120" s="107"/>
      <c r="V120" s="650"/>
      <c r="W120" s="126"/>
      <c r="X120" s="121"/>
      <c r="Y120" s="651"/>
      <c r="Z120" s="107"/>
      <c r="AA120" s="657"/>
      <c r="AB120" s="107"/>
      <c r="AC120" s="107"/>
    </row>
    <row r="121" spans="1:29">
      <c r="A121" s="158"/>
      <c r="B121" s="102"/>
      <c r="C121" s="648"/>
      <c r="D121" s="667"/>
      <c r="E121" s="660"/>
      <c r="F121" s="660"/>
      <c r="G121" s="649"/>
      <c r="H121" s="649"/>
      <c r="I121" s="649"/>
      <c r="J121" s="649"/>
      <c r="K121" s="664"/>
      <c r="L121" s="664"/>
      <c r="M121" s="649"/>
      <c r="N121" s="648"/>
      <c r="O121" s="654"/>
      <c r="P121" s="381"/>
      <c r="Q121" s="107"/>
      <c r="R121" s="107"/>
      <c r="S121" s="107"/>
      <c r="T121" s="107"/>
      <c r="U121" s="107"/>
      <c r="V121" s="650"/>
      <c r="W121" s="126"/>
      <c r="X121" s="121"/>
      <c r="Y121" s="651"/>
      <c r="Z121" s="107"/>
      <c r="AA121" s="652"/>
      <c r="AB121" s="107"/>
      <c r="AC121" s="107"/>
    </row>
    <row r="122" spans="1:29">
      <c r="A122" s="158"/>
      <c r="B122" s="126"/>
      <c r="C122" s="648"/>
      <c r="D122" s="667"/>
      <c r="E122" s="659"/>
      <c r="F122" s="660"/>
      <c r="G122" s="671"/>
      <c r="H122" s="649"/>
      <c r="I122" s="649"/>
      <c r="J122" s="649"/>
      <c r="K122" s="659"/>
      <c r="L122" s="660"/>
      <c r="M122" s="649"/>
      <c r="N122" s="653"/>
      <c r="O122" s="662"/>
      <c r="P122" s="381"/>
      <c r="Q122" s="107"/>
      <c r="R122" s="107"/>
      <c r="S122" s="107"/>
      <c r="T122" s="107"/>
      <c r="U122" s="107"/>
      <c r="V122" s="650"/>
      <c r="W122" s="126"/>
      <c r="X122" s="121"/>
      <c r="Y122" s="651"/>
      <c r="Z122" s="107"/>
      <c r="AA122" s="663"/>
      <c r="AB122" s="107"/>
      <c r="AC122" s="107"/>
    </row>
    <row r="123" spans="1:29">
      <c r="A123" s="158"/>
      <c r="B123" s="126"/>
      <c r="C123" s="648"/>
      <c r="D123" s="667"/>
      <c r="E123" s="671"/>
      <c r="F123" s="671"/>
      <c r="G123" s="649"/>
      <c r="H123" s="649"/>
      <c r="I123" s="649"/>
      <c r="J123" s="649"/>
      <c r="K123" s="672"/>
      <c r="L123" s="671"/>
      <c r="M123" s="649"/>
      <c r="N123" s="653"/>
      <c r="O123" s="654"/>
      <c r="P123" s="381"/>
      <c r="Q123" s="107"/>
      <c r="R123" s="107"/>
      <c r="S123" s="107"/>
      <c r="T123" s="107"/>
      <c r="U123" s="107"/>
      <c r="V123" s="650"/>
      <c r="W123" s="126"/>
      <c r="X123" s="121"/>
      <c r="Y123" s="651"/>
      <c r="Z123" s="107"/>
      <c r="AA123" s="666"/>
      <c r="AB123" s="107"/>
      <c r="AC123" s="107"/>
    </row>
    <row r="124" spans="1:29">
      <c r="A124" s="158"/>
      <c r="B124" s="126"/>
      <c r="C124" s="648"/>
      <c r="D124" s="667"/>
      <c r="E124" s="154"/>
      <c r="F124" s="154"/>
      <c r="G124" s="154"/>
      <c r="H124" s="154"/>
      <c r="I124" s="154"/>
      <c r="J124" s="154"/>
      <c r="K124" s="154"/>
      <c r="L124" s="154"/>
      <c r="M124" s="154"/>
      <c r="N124" s="653"/>
      <c r="O124" s="654"/>
      <c r="P124" s="381"/>
      <c r="Q124" s="107"/>
      <c r="R124" s="107"/>
      <c r="S124" s="107"/>
      <c r="T124" s="107"/>
      <c r="U124" s="107"/>
      <c r="V124" s="650"/>
      <c r="W124" s="126"/>
      <c r="X124" s="121"/>
      <c r="Y124" s="651"/>
      <c r="Z124" s="107"/>
      <c r="AA124" s="652"/>
      <c r="AB124" s="107"/>
      <c r="AC124" s="107"/>
    </row>
    <row r="125" spans="1:29" ht="11.25" customHeight="1">
      <c r="A125" s="158"/>
      <c r="B125" s="126"/>
      <c r="C125" s="648"/>
      <c r="D125" s="667"/>
      <c r="E125" s="154"/>
      <c r="F125" s="154"/>
      <c r="G125" s="154"/>
      <c r="H125" s="154"/>
      <c r="I125" s="154"/>
      <c r="J125" s="154"/>
      <c r="K125" s="154"/>
      <c r="L125" s="154"/>
      <c r="M125" s="154"/>
      <c r="N125" s="653"/>
      <c r="O125" s="654"/>
      <c r="P125" s="381"/>
      <c r="Q125" s="107"/>
      <c r="R125" s="107"/>
      <c r="S125" s="107"/>
      <c r="T125" s="107"/>
      <c r="U125" s="107"/>
      <c r="V125" s="650"/>
      <c r="W125" s="126"/>
      <c r="X125" s="121"/>
      <c r="Y125" s="651"/>
      <c r="Z125" s="107"/>
      <c r="AA125" s="652"/>
      <c r="AB125" s="107"/>
      <c r="AC125" s="107"/>
    </row>
    <row r="126" spans="1:29" ht="12.75" customHeight="1">
      <c r="A126" s="158"/>
      <c r="B126" s="126"/>
      <c r="C126" s="648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653"/>
      <c r="O126" s="654"/>
      <c r="P126" s="381"/>
      <c r="Q126" s="107"/>
      <c r="R126" s="107"/>
      <c r="S126" s="107"/>
      <c r="T126" s="107"/>
      <c r="U126" s="107"/>
      <c r="V126" s="650"/>
      <c r="W126" s="126"/>
      <c r="X126" s="121"/>
      <c r="Y126" s="651"/>
      <c r="Z126" s="107"/>
      <c r="AA126" s="652"/>
      <c r="AB126" s="107"/>
      <c r="AC126" s="107"/>
    </row>
    <row r="127" spans="1:29" ht="11.25" customHeight="1">
      <c r="A127" s="158"/>
      <c r="B127" s="126"/>
      <c r="C127" s="648"/>
      <c r="D127" s="154"/>
      <c r="E127" s="154"/>
      <c r="F127" s="154"/>
      <c r="G127" s="154"/>
      <c r="H127" s="154"/>
      <c r="I127" s="154"/>
      <c r="J127" s="668"/>
      <c r="K127" s="154"/>
      <c r="L127" s="154"/>
      <c r="M127" s="154"/>
      <c r="N127" s="656"/>
      <c r="O127" s="654"/>
      <c r="P127" s="381"/>
      <c r="Q127" s="107"/>
      <c r="R127" s="107"/>
      <c r="S127" s="107"/>
      <c r="T127" s="107"/>
      <c r="U127" s="107"/>
      <c r="V127" s="669"/>
      <c r="W127" s="126"/>
      <c r="X127" s="670"/>
      <c r="Y127" s="651"/>
      <c r="Z127" s="107"/>
      <c r="AA127" s="652"/>
      <c r="AB127" s="107"/>
      <c r="AC127" s="107"/>
    </row>
    <row r="128" spans="1:29">
      <c r="A128" s="201"/>
      <c r="B128" s="107"/>
      <c r="C128" s="201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99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</row>
    <row r="129" spans="1:29">
      <c r="A129" s="107"/>
      <c r="B129" s="126"/>
      <c r="C129" s="381"/>
      <c r="D129" s="205"/>
      <c r="E129" s="205"/>
      <c r="F129" s="205"/>
      <c r="G129" s="205"/>
      <c r="H129" s="205"/>
      <c r="I129" s="205"/>
      <c r="J129" s="205"/>
      <c r="K129" s="205"/>
      <c r="L129" s="126"/>
      <c r="M129" s="126"/>
      <c r="N129" s="99"/>
      <c r="O129" s="99"/>
      <c r="P129" s="126"/>
      <c r="Q129" s="381"/>
      <c r="R129" s="107"/>
      <c r="S129" s="381"/>
      <c r="T129" s="126"/>
      <c r="U129" s="107"/>
      <c r="V129" s="107"/>
      <c r="W129" s="107"/>
      <c r="X129" s="107"/>
      <c r="Y129" s="107"/>
      <c r="Z129" s="107"/>
      <c r="AA129" s="107"/>
      <c r="AB129" s="107"/>
      <c r="AC129" s="107"/>
    </row>
    <row r="130" spans="1:29">
      <c r="A130" s="107"/>
      <c r="B130" s="126"/>
      <c r="C130" s="99"/>
      <c r="D130" s="643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  <c r="AB130" s="107"/>
      <c r="AC130" s="107"/>
    </row>
    <row r="131" spans="1:29">
      <c r="A131" s="107"/>
      <c r="B131" s="381"/>
      <c r="C131" s="381"/>
      <c r="D131" s="205"/>
      <c r="E131" s="205"/>
      <c r="F131" s="205"/>
      <c r="G131" s="205"/>
      <c r="H131" s="107"/>
      <c r="I131" s="107"/>
      <c r="J131" s="205"/>
      <c r="K131" s="105"/>
      <c r="L131" s="126"/>
      <c r="M131" s="126"/>
      <c r="N131" s="99"/>
      <c r="O131" s="99"/>
      <c r="P131" s="381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645"/>
      <c r="AB131" s="107"/>
      <c r="AC131" s="107"/>
    </row>
    <row r="132" spans="1:29">
      <c r="A132" s="107"/>
      <c r="B132" s="126"/>
      <c r="C132" s="126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350"/>
      <c r="Z132" s="107"/>
      <c r="AA132" s="645"/>
      <c r="AB132" s="107"/>
      <c r="AC132" s="107"/>
    </row>
    <row r="133" spans="1:29">
      <c r="A133" s="107"/>
      <c r="B133" s="381"/>
      <c r="C133" s="107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126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6"/>
      <c r="AB133" s="107"/>
      <c r="AC133" s="107"/>
    </row>
    <row r="134" spans="1:29">
      <c r="A134" s="107"/>
      <c r="B134" s="126"/>
      <c r="C134" s="205"/>
      <c r="D134" s="126"/>
      <c r="E134" s="126"/>
      <c r="F134" s="126"/>
      <c r="G134" s="126"/>
      <c r="H134" s="102"/>
      <c r="I134" s="126"/>
      <c r="J134" s="126"/>
      <c r="K134" s="126"/>
      <c r="L134" s="126"/>
      <c r="M134" s="102"/>
      <c r="N134" s="99"/>
      <c r="O134" s="99"/>
      <c r="P134" s="205"/>
      <c r="Q134" s="381"/>
      <c r="R134" s="126"/>
      <c r="S134" s="381"/>
      <c r="T134" s="126"/>
      <c r="U134" s="107"/>
      <c r="V134" s="284"/>
      <c r="W134" s="381"/>
      <c r="X134" s="158"/>
      <c r="Y134" s="647"/>
      <c r="Z134" s="107"/>
      <c r="AA134" s="646"/>
      <c r="AB134" s="107"/>
      <c r="AC134" s="107"/>
    </row>
    <row r="135" spans="1:29">
      <c r="A135" s="158"/>
      <c r="B135" s="126"/>
      <c r="C135" s="648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8"/>
      <c r="O135" s="381"/>
      <c r="P135" s="381"/>
      <c r="Q135" s="107"/>
      <c r="R135" s="556"/>
      <c r="S135" s="107"/>
      <c r="T135" s="107"/>
      <c r="U135" s="107"/>
      <c r="V135" s="650"/>
      <c r="W135" s="126"/>
      <c r="X135" s="121"/>
      <c r="Y135" s="651"/>
      <c r="Z135" s="107"/>
      <c r="AA135" s="652"/>
      <c r="AB135" s="107"/>
      <c r="AC135" s="107"/>
    </row>
    <row r="136" spans="1:29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53"/>
      <c r="O136" s="654"/>
      <c r="P136" s="381"/>
      <c r="Q136" s="107"/>
      <c r="R136" s="107"/>
      <c r="S136" s="107"/>
      <c r="T136" s="107"/>
      <c r="U136" s="107"/>
      <c r="V136" s="650"/>
      <c r="W136" s="126"/>
      <c r="X136" s="121"/>
      <c r="Y136" s="651"/>
      <c r="Z136" s="107"/>
      <c r="AA136" s="652"/>
      <c r="AB136" s="107"/>
      <c r="AC136" s="107"/>
    </row>
    <row r="137" spans="1:29">
      <c r="A137" s="158"/>
      <c r="B137" s="126"/>
      <c r="C137" s="648"/>
      <c r="D137" s="649"/>
      <c r="E137" s="649"/>
      <c r="F137" s="649"/>
      <c r="G137" s="664"/>
      <c r="H137" s="649"/>
      <c r="I137" s="649"/>
      <c r="J137" s="664"/>
      <c r="K137" s="649"/>
      <c r="L137" s="649"/>
      <c r="M137" s="649"/>
      <c r="N137" s="648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5"/>
      <c r="AB137" s="107"/>
      <c r="AC137" s="107"/>
    </row>
    <row r="138" spans="1:29">
      <c r="A138" s="158"/>
      <c r="B138" s="126"/>
      <c r="C138" s="648"/>
      <c r="D138" s="649"/>
      <c r="E138" s="649"/>
      <c r="F138" s="649"/>
      <c r="G138" s="649"/>
      <c r="H138" s="649"/>
      <c r="I138" s="649"/>
      <c r="J138" s="649"/>
      <c r="K138" s="649"/>
      <c r="L138" s="649"/>
      <c r="M138" s="664"/>
      <c r="N138" s="656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2"/>
      <c r="AB138" s="107"/>
      <c r="AC138" s="107"/>
    </row>
    <row r="139" spans="1:29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49"/>
      <c r="N139" s="648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7"/>
      <c r="AB139" s="107"/>
      <c r="AC139" s="107"/>
    </row>
    <row r="140" spans="1:29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5"/>
      <c r="AB140" s="107"/>
      <c r="AC140" s="107"/>
    </row>
    <row r="141" spans="1:29">
      <c r="A141" s="158"/>
      <c r="B141" s="126"/>
      <c r="C141" s="648"/>
      <c r="D141" s="649"/>
      <c r="E141" s="649"/>
      <c r="F141" s="99"/>
      <c r="G141" s="659"/>
      <c r="H141" s="664"/>
      <c r="I141" s="649"/>
      <c r="J141" s="649"/>
      <c r="K141" s="649"/>
      <c r="L141" s="649"/>
      <c r="M141" s="649"/>
      <c r="N141" s="65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7"/>
      <c r="AB141" s="107"/>
      <c r="AC141" s="107"/>
    </row>
    <row r="142" spans="1:29">
      <c r="A142" s="158"/>
      <c r="B142" s="126"/>
      <c r="C142" s="648"/>
      <c r="D142" s="555"/>
      <c r="E142" s="649"/>
      <c r="F142" s="649"/>
      <c r="G142" s="649"/>
      <c r="H142" s="649"/>
      <c r="I142" s="649"/>
      <c r="J142" s="649"/>
      <c r="K142" s="649"/>
      <c r="L142" s="649"/>
      <c r="M142" s="649"/>
      <c r="N142" s="64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2"/>
      <c r="AB142" s="107"/>
      <c r="AC142" s="107"/>
    </row>
    <row r="143" spans="1:29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  <c r="AB143" s="107"/>
      <c r="AC143" s="107"/>
    </row>
    <row r="144" spans="1:29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  <c r="AB144" s="107"/>
      <c r="AC144" s="107"/>
    </row>
    <row r="145" spans="1:29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  <c r="AB145" s="107"/>
      <c r="AC145" s="107"/>
    </row>
    <row r="146" spans="1:29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  <c r="AB146" s="107"/>
      <c r="AC146" s="107"/>
    </row>
    <row r="147" spans="1:29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  <c r="AB147" s="107"/>
      <c r="AC147" s="107"/>
    </row>
    <row r="148" spans="1:29" ht="13.5" customHeight="1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  <c r="AB148" s="107"/>
      <c r="AC148" s="107"/>
    </row>
    <row r="149" spans="1:29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5"/>
      <c r="AB149" s="107"/>
      <c r="AC149" s="107"/>
    </row>
    <row r="150" spans="1:29" ht="12.75" customHeight="1">
      <c r="A150" s="158"/>
      <c r="B150" s="126"/>
      <c r="C150" s="648"/>
      <c r="D150" s="555"/>
      <c r="E150" s="659"/>
      <c r="F150" s="660"/>
      <c r="G150" s="649"/>
      <c r="H150" s="649"/>
      <c r="I150" s="649"/>
      <c r="J150" s="649"/>
      <c r="K150" s="659"/>
      <c r="L150" s="659"/>
      <c r="M150" s="649"/>
      <c r="N150" s="653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61"/>
      <c r="AB150" s="107"/>
      <c r="AC150" s="107"/>
    </row>
    <row r="151" spans="1:29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48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52"/>
      <c r="AB151" s="107"/>
      <c r="AC151" s="107"/>
    </row>
    <row r="152" spans="1:29" ht="12.75" customHeight="1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  <c r="AB152" s="107"/>
      <c r="AC152" s="107"/>
    </row>
    <row r="153" spans="1:29">
      <c r="A153" s="158"/>
      <c r="B153" s="126"/>
      <c r="C153" s="648"/>
      <c r="D153" s="673"/>
      <c r="E153" s="659"/>
      <c r="F153" s="660"/>
      <c r="G153" s="649"/>
      <c r="H153" s="671"/>
      <c r="I153" s="649"/>
      <c r="J153" s="671"/>
      <c r="K153" s="664"/>
      <c r="L153" s="664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7"/>
      <c r="AB153" s="107"/>
      <c r="AC153" s="107"/>
    </row>
    <row r="154" spans="1:29">
      <c r="A154" s="158"/>
      <c r="B154" s="126"/>
      <c r="C154" s="648"/>
      <c r="D154" s="555"/>
      <c r="E154" s="664"/>
      <c r="F154" s="660"/>
      <c r="G154" s="649"/>
      <c r="H154" s="649"/>
      <c r="I154" s="649"/>
      <c r="J154" s="649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2"/>
      <c r="AB154" s="107"/>
      <c r="AC154" s="107"/>
    </row>
    <row r="155" spans="1:29">
      <c r="A155" s="158"/>
      <c r="B155" s="126"/>
      <c r="C155" s="648"/>
      <c r="D155" s="555"/>
      <c r="E155" s="659"/>
      <c r="F155" s="660"/>
      <c r="G155" s="649"/>
      <c r="H155" s="649"/>
      <c r="I155" s="649"/>
      <c r="J155" s="649"/>
      <c r="K155" s="664"/>
      <c r="L155" s="659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  <c r="AB155" s="107"/>
      <c r="AC155" s="107"/>
    </row>
    <row r="156" spans="1:29">
      <c r="A156" s="158"/>
      <c r="B156" s="126"/>
      <c r="C156" s="648"/>
      <c r="D156" s="555"/>
      <c r="E156" s="664"/>
      <c r="F156" s="660"/>
      <c r="G156" s="649"/>
      <c r="H156" s="649"/>
      <c r="I156" s="649"/>
      <c r="J156" s="649"/>
      <c r="K156" s="660"/>
      <c r="L156" s="660"/>
      <c r="M156" s="9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  <c r="AB156" s="107"/>
      <c r="AC156" s="107"/>
    </row>
    <row r="157" spans="1:29">
      <c r="A157" s="158"/>
      <c r="B157" s="126"/>
      <c r="C157" s="648"/>
      <c r="D157" s="555"/>
      <c r="E157" s="664"/>
      <c r="F157" s="664"/>
      <c r="G157" s="649"/>
      <c r="H157" s="649"/>
      <c r="I157" s="649"/>
      <c r="J157" s="659"/>
      <c r="K157" s="671"/>
      <c r="L157" s="664"/>
      <c r="M157" s="660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  <c r="AB157" s="107"/>
      <c r="AC157" s="107"/>
    </row>
    <row r="158" spans="1:29" ht="10.5" customHeight="1">
      <c r="A158" s="158"/>
      <c r="B158" s="126"/>
      <c r="C158" s="648"/>
      <c r="D158" s="555"/>
      <c r="E158" s="659"/>
      <c r="F158" s="660"/>
      <c r="G158" s="649"/>
      <c r="H158" s="649"/>
      <c r="I158" s="649"/>
      <c r="J158" s="649"/>
      <c r="K158" s="659"/>
      <c r="L158" s="659"/>
      <c r="M158" s="649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  <c r="AB158" s="107"/>
      <c r="AC158" s="107"/>
    </row>
    <row r="159" spans="1:29" ht="12.75" customHeight="1">
      <c r="A159" s="158"/>
      <c r="B159" s="126"/>
      <c r="C159" s="648"/>
      <c r="D159" s="555"/>
      <c r="E159" s="664"/>
      <c r="F159" s="660"/>
      <c r="G159" s="649"/>
      <c r="H159" s="649"/>
      <c r="I159" s="649"/>
      <c r="J159" s="649"/>
      <c r="K159" s="660"/>
      <c r="L159" s="660"/>
      <c r="M159" s="649"/>
      <c r="N159" s="648"/>
      <c r="O159" s="662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63"/>
      <c r="AB159" s="107"/>
      <c r="AC159" s="107"/>
    </row>
    <row r="160" spans="1:29">
      <c r="A160" s="158"/>
      <c r="B160" s="126"/>
      <c r="C160" s="648"/>
      <c r="D160" s="555"/>
      <c r="E160" s="659"/>
      <c r="F160" s="660"/>
      <c r="G160" s="649"/>
      <c r="H160" s="649"/>
      <c r="I160" s="649"/>
      <c r="J160" s="649"/>
      <c r="K160" s="660"/>
      <c r="L160" s="660"/>
      <c r="M160" s="649"/>
      <c r="N160" s="648"/>
      <c r="O160" s="654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52"/>
      <c r="AB160" s="107"/>
      <c r="AC160" s="107"/>
    </row>
    <row r="161" spans="1:29" ht="12.75" customHeight="1">
      <c r="A161" s="158"/>
      <c r="B161" s="126"/>
      <c r="C161" s="648"/>
      <c r="D161" s="555"/>
      <c r="E161" s="660"/>
      <c r="F161" s="664"/>
      <c r="G161" s="649"/>
      <c r="H161" s="649"/>
      <c r="I161" s="649"/>
      <c r="J161" s="649"/>
      <c r="K161" s="671"/>
      <c r="L161" s="664"/>
      <c r="M161" s="649"/>
      <c r="N161" s="648"/>
      <c r="O161" s="662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63"/>
      <c r="AB161" s="107"/>
      <c r="AC161" s="107"/>
    </row>
    <row r="162" spans="1:29" hidden="1">
      <c r="A162" s="158"/>
      <c r="B162" s="126"/>
      <c r="C162" s="648"/>
      <c r="D162" s="555"/>
      <c r="E162" s="664"/>
      <c r="F162" s="660"/>
      <c r="G162" s="649"/>
      <c r="H162" s="649"/>
      <c r="I162" s="649"/>
      <c r="J162" s="649"/>
      <c r="K162" s="659"/>
      <c r="L162" s="659"/>
      <c r="M162" s="649"/>
      <c r="N162" s="648"/>
      <c r="O162" s="654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57"/>
      <c r="AB162" s="107"/>
      <c r="AC162" s="107"/>
    </row>
    <row r="163" spans="1:29" ht="13.5" customHeight="1">
      <c r="A163" s="158"/>
      <c r="B163" s="102"/>
      <c r="C163" s="648"/>
      <c r="D163" s="555"/>
      <c r="E163" s="660"/>
      <c r="F163" s="660"/>
      <c r="G163" s="649"/>
      <c r="H163" s="649"/>
      <c r="I163" s="649"/>
      <c r="J163" s="649"/>
      <c r="K163" s="664"/>
      <c r="L163" s="664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2"/>
      <c r="AB163" s="107"/>
      <c r="AC163" s="107"/>
    </row>
    <row r="164" spans="1:29" ht="12.75" customHeight="1">
      <c r="A164" s="158"/>
      <c r="B164" s="126"/>
      <c r="C164" s="648"/>
      <c r="D164" s="555"/>
      <c r="E164" s="659"/>
      <c r="F164" s="660"/>
      <c r="G164" s="671"/>
      <c r="H164" s="649"/>
      <c r="I164" s="649"/>
      <c r="J164" s="649"/>
      <c r="K164" s="659"/>
      <c r="L164" s="660"/>
      <c r="M164" s="649"/>
      <c r="N164" s="653"/>
      <c r="O164" s="662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63"/>
      <c r="AB164" s="107"/>
      <c r="AC164" s="107"/>
    </row>
    <row r="165" spans="1:29" ht="12.75" customHeight="1">
      <c r="A165" s="158"/>
      <c r="B165" s="126"/>
      <c r="C165" s="648"/>
      <c r="D165" s="555"/>
      <c r="E165" s="671"/>
      <c r="F165" s="671"/>
      <c r="G165" s="649"/>
      <c r="H165" s="649"/>
      <c r="I165" s="649"/>
      <c r="J165" s="649"/>
      <c r="K165" s="672"/>
      <c r="L165" s="671"/>
      <c r="M165" s="649"/>
      <c r="N165" s="653"/>
      <c r="O165" s="654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6"/>
      <c r="AB165" s="107"/>
      <c r="AC165" s="107"/>
    </row>
    <row r="166" spans="1:29" ht="12.75" customHeight="1">
      <c r="A166" s="158"/>
      <c r="B166" s="126"/>
      <c r="C166" s="648"/>
      <c r="D166" s="667"/>
      <c r="E166" s="154"/>
      <c r="F166" s="154"/>
      <c r="G166" s="154"/>
      <c r="H166" s="154"/>
      <c r="I166" s="154"/>
      <c r="J166" s="154"/>
      <c r="K166" s="154"/>
      <c r="L166" s="154"/>
      <c r="M166" s="154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52"/>
      <c r="AB166" s="107"/>
      <c r="AC166" s="107"/>
    </row>
    <row r="167" spans="1:29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  <c r="AB167" s="107"/>
      <c r="AC167" s="107"/>
    </row>
    <row r="168" spans="1:29" ht="11.25" customHeight="1">
      <c r="A168" s="158"/>
      <c r="B168" s="126"/>
      <c r="C168" s="648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  <c r="AB168" s="107"/>
      <c r="AC168" s="107"/>
    </row>
    <row r="169" spans="1:29" ht="12.7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668"/>
      <c r="K169" s="154"/>
      <c r="L169" s="154"/>
      <c r="M169" s="154"/>
      <c r="N169" s="656"/>
      <c r="O169" s="654"/>
      <c r="P169" s="381"/>
      <c r="Q169" s="107"/>
      <c r="R169" s="107"/>
      <c r="S169" s="107"/>
      <c r="T169" s="107"/>
      <c r="U169" s="107"/>
      <c r="V169" s="669"/>
      <c r="W169" s="126"/>
      <c r="X169" s="670"/>
      <c r="Y169" s="651"/>
      <c r="Z169" s="107"/>
      <c r="AA169" s="652"/>
      <c r="AB169" s="107"/>
      <c r="AC169" s="107"/>
    </row>
    <row r="170" spans="1:29" ht="11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</row>
    <row r="171" spans="1:29" ht="12.75" customHeight="1">
      <c r="A171" s="201"/>
      <c r="B171" s="107"/>
      <c r="C171" s="201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99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</row>
    <row r="172" spans="1:29">
      <c r="A172" s="107"/>
      <c r="B172" s="126"/>
      <c r="C172" s="381"/>
      <c r="D172" s="205"/>
      <c r="E172" s="205"/>
      <c r="F172" s="205"/>
      <c r="G172" s="205"/>
      <c r="H172" s="205"/>
      <c r="I172" s="205"/>
      <c r="J172" s="205"/>
      <c r="K172" s="205"/>
      <c r="L172" s="126"/>
      <c r="M172" s="126"/>
      <c r="N172" s="99"/>
      <c r="O172" s="99"/>
      <c r="P172" s="126"/>
      <c r="Q172" s="381"/>
      <c r="R172" s="107"/>
      <c r="S172" s="381"/>
      <c r="T172" s="126"/>
      <c r="U172" s="107"/>
      <c r="V172" s="107"/>
      <c r="W172" s="107"/>
      <c r="X172" s="107"/>
      <c r="Y172" s="107"/>
      <c r="Z172" s="107"/>
      <c r="AA172" s="107"/>
      <c r="AB172" s="107"/>
      <c r="AC172" s="107"/>
    </row>
    <row r="173" spans="1:29">
      <c r="A173" s="107"/>
      <c r="B173" s="126"/>
      <c r="C173" s="99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  <c r="AB173" s="107"/>
      <c r="AC173" s="107"/>
    </row>
    <row r="174" spans="1:29">
      <c r="A174" s="107"/>
      <c r="B174" s="381"/>
      <c r="C174" s="381"/>
      <c r="D174" s="205"/>
      <c r="E174" s="205"/>
      <c r="F174" s="205"/>
      <c r="G174" s="205"/>
      <c r="H174" s="107"/>
      <c r="I174" s="107"/>
      <c r="J174" s="205"/>
      <c r="K174" s="105"/>
      <c r="L174" s="126"/>
      <c r="M174" s="126"/>
      <c r="N174" s="99"/>
      <c r="O174" s="99"/>
      <c r="P174" s="381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645"/>
      <c r="AB174" s="107"/>
      <c r="AC174" s="107"/>
    </row>
    <row r="175" spans="1:29">
      <c r="A175" s="107"/>
      <c r="B175" s="126"/>
      <c r="C175" s="126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350"/>
      <c r="Z175" s="107"/>
      <c r="AA175" s="645"/>
      <c r="AB175" s="107"/>
      <c r="AC175" s="107"/>
    </row>
    <row r="176" spans="1:29">
      <c r="A176" s="107"/>
      <c r="B176" s="381"/>
      <c r="C176" s="107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126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6"/>
      <c r="AB176" s="107"/>
      <c r="AC176" s="107"/>
    </row>
    <row r="177" spans="1:29">
      <c r="A177" s="107"/>
      <c r="B177" s="126"/>
      <c r="C177" s="205"/>
      <c r="D177" s="126"/>
      <c r="E177" s="126"/>
      <c r="F177" s="126"/>
      <c r="G177" s="126"/>
      <c r="H177" s="102"/>
      <c r="I177" s="126"/>
      <c r="J177" s="126"/>
      <c r="K177" s="126"/>
      <c r="L177" s="126"/>
      <c r="M177" s="102"/>
      <c r="N177" s="99"/>
      <c r="O177" s="99"/>
      <c r="P177" s="205"/>
      <c r="Q177" s="381"/>
      <c r="R177" s="126"/>
      <c r="S177" s="381"/>
      <c r="T177" s="126"/>
      <c r="U177" s="107"/>
      <c r="V177" s="284"/>
      <c r="W177" s="381"/>
      <c r="X177" s="158"/>
      <c r="Y177" s="647"/>
      <c r="Z177" s="107"/>
      <c r="AA177" s="646"/>
      <c r="AB177" s="107"/>
      <c r="AC177" s="107"/>
    </row>
    <row r="178" spans="1:29">
      <c r="A178" s="158"/>
      <c r="B178" s="126"/>
      <c r="C178" s="648"/>
      <c r="D178" s="664"/>
      <c r="E178" s="649"/>
      <c r="F178" s="649"/>
      <c r="G178" s="649"/>
      <c r="H178" s="649"/>
      <c r="I178" s="649"/>
      <c r="J178" s="649"/>
      <c r="K178" s="649"/>
      <c r="L178" s="649"/>
      <c r="M178" s="649"/>
      <c r="N178" s="648"/>
      <c r="O178" s="381"/>
      <c r="P178" s="381"/>
      <c r="Q178" s="107"/>
      <c r="R178" s="556"/>
      <c r="S178" s="107"/>
      <c r="T178" s="107"/>
      <c r="U178" s="107"/>
      <c r="V178" s="650"/>
      <c r="W178" s="126"/>
      <c r="X178" s="121"/>
      <c r="Y178" s="651"/>
      <c r="Z178" s="107"/>
      <c r="AA178" s="652"/>
      <c r="AB178" s="107"/>
      <c r="AC178" s="107"/>
    </row>
    <row r="179" spans="1:29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53"/>
      <c r="O179" s="654"/>
      <c r="P179" s="381"/>
      <c r="Q179" s="107"/>
      <c r="R179" s="107"/>
      <c r="S179" s="107"/>
      <c r="T179" s="107"/>
      <c r="U179" s="107"/>
      <c r="V179" s="650"/>
      <c r="W179" s="126"/>
      <c r="X179" s="121"/>
      <c r="Y179" s="651"/>
      <c r="Z179" s="107"/>
      <c r="AA179" s="652"/>
      <c r="AB179" s="107"/>
      <c r="AC179" s="107"/>
    </row>
    <row r="180" spans="1:29" ht="12" customHeight="1">
      <c r="A180" s="158"/>
      <c r="B180" s="126"/>
      <c r="C180" s="648"/>
      <c r="D180" s="664"/>
      <c r="E180" s="649"/>
      <c r="F180" s="649"/>
      <c r="G180" s="664"/>
      <c r="H180" s="649"/>
      <c r="I180" s="649"/>
      <c r="J180" s="664"/>
      <c r="K180" s="649"/>
      <c r="L180" s="649"/>
      <c r="M180" s="649"/>
      <c r="N180" s="648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5"/>
      <c r="AB180" s="107"/>
      <c r="AC180" s="107"/>
    </row>
    <row r="181" spans="1:29">
      <c r="A181" s="158"/>
      <c r="B181" s="126"/>
      <c r="C181" s="648"/>
      <c r="D181" s="664"/>
      <c r="E181" s="649"/>
      <c r="F181" s="649"/>
      <c r="G181" s="649"/>
      <c r="H181" s="649"/>
      <c r="I181" s="649"/>
      <c r="J181" s="649"/>
      <c r="K181" s="649"/>
      <c r="L181" s="649"/>
      <c r="M181" s="664"/>
      <c r="N181" s="656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2"/>
      <c r="AB181" s="107"/>
      <c r="AC181" s="107"/>
    </row>
    <row r="182" spans="1:29" ht="12.75" customHeight="1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49"/>
      <c r="N182" s="648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7"/>
      <c r="AB182" s="107"/>
      <c r="AC182" s="107"/>
    </row>
    <row r="183" spans="1:29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5"/>
      <c r="AB183" s="107"/>
      <c r="AC183" s="107"/>
    </row>
    <row r="184" spans="1:29" ht="15" customHeight="1">
      <c r="A184" s="158"/>
      <c r="B184" s="126"/>
      <c r="C184" s="648"/>
      <c r="D184" s="664"/>
      <c r="E184" s="649"/>
      <c r="F184" s="99"/>
      <c r="G184" s="659"/>
      <c r="H184" s="664"/>
      <c r="I184" s="649"/>
      <c r="J184" s="649"/>
      <c r="K184" s="649"/>
      <c r="L184" s="649"/>
      <c r="M184" s="649"/>
      <c r="N184" s="65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7"/>
      <c r="AB184" s="107"/>
      <c r="AC184" s="107"/>
    </row>
    <row r="185" spans="1:29">
      <c r="A185" s="158"/>
      <c r="B185" s="126"/>
      <c r="C185" s="648"/>
      <c r="D185" s="664"/>
      <c r="E185" s="649"/>
      <c r="F185" s="649"/>
      <c r="G185" s="649"/>
      <c r="H185" s="649"/>
      <c r="I185" s="649"/>
      <c r="J185" s="649"/>
      <c r="K185" s="649"/>
      <c r="L185" s="649"/>
      <c r="M185" s="649"/>
      <c r="N185" s="64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2"/>
      <c r="AB185" s="107"/>
      <c r="AC185" s="107"/>
    </row>
    <row r="186" spans="1:29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  <c r="AB186" s="107"/>
      <c r="AC186" s="107"/>
    </row>
    <row r="187" spans="1:29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  <c r="AB187" s="107"/>
      <c r="AC187" s="107"/>
    </row>
    <row r="188" spans="1:29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  <c r="AB188" s="107"/>
      <c r="AC188" s="107"/>
    </row>
    <row r="189" spans="1:29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  <c r="AB189" s="107"/>
      <c r="AC189" s="107"/>
    </row>
    <row r="190" spans="1:29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  <c r="AB190" s="107"/>
      <c r="AC190" s="107"/>
    </row>
    <row r="191" spans="1:29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  <c r="AB191" s="107"/>
      <c r="AC191" s="107"/>
    </row>
    <row r="192" spans="1:29" ht="13.5" customHeight="1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5"/>
      <c r="AB192" s="107"/>
      <c r="AC192" s="107"/>
    </row>
    <row r="193" spans="1:29" ht="12" customHeight="1">
      <c r="A193" s="158"/>
      <c r="B193" s="126"/>
      <c r="C193" s="648"/>
      <c r="D193" s="667"/>
      <c r="E193" s="659"/>
      <c r="F193" s="660"/>
      <c r="G193" s="649"/>
      <c r="H193" s="649"/>
      <c r="I193" s="649"/>
      <c r="J193" s="649"/>
      <c r="K193" s="659"/>
      <c r="L193" s="659"/>
      <c r="M193" s="649"/>
      <c r="N193" s="653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61"/>
      <c r="AB193" s="107"/>
      <c r="AC193" s="107"/>
    </row>
    <row r="194" spans="1:29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48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52"/>
      <c r="AB194" s="107"/>
      <c r="AC194" s="107"/>
    </row>
    <row r="195" spans="1:29" ht="13.5" customHeight="1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  <c r="AB195" s="107"/>
      <c r="AC195" s="107"/>
    </row>
    <row r="196" spans="1:29">
      <c r="A196" s="158"/>
      <c r="B196" s="126"/>
      <c r="C196" s="648"/>
      <c r="D196" s="667"/>
      <c r="E196" s="659"/>
      <c r="F196" s="660"/>
      <c r="G196" s="649"/>
      <c r="H196" s="671"/>
      <c r="I196" s="649"/>
      <c r="J196" s="671"/>
      <c r="K196" s="664"/>
      <c r="L196" s="664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7"/>
      <c r="AB196" s="107"/>
      <c r="AC196" s="107"/>
    </row>
    <row r="197" spans="1:29">
      <c r="A197" s="158"/>
      <c r="B197" s="126"/>
      <c r="C197" s="648"/>
      <c r="D197" s="667"/>
      <c r="E197" s="664"/>
      <c r="F197" s="660"/>
      <c r="G197" s="649"/>
      <c r="H197" s="649"/>
      <c r="I197" s="649"/>
      <c r="J197" s="649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2"/>
      <c r="AB197" s="107"/>
      <c r="AC197" s="107"/>
    </row>
    <row r="198" spans="1:29" ht="12" customHeight="1">
      <c r="A198" s="158"/>
      <c r="B198" s="126"/>
      <c r="C198" s="648"/>
      <c r="D198" s="667"/>
      <c r="E198" s="659"/>
      <c r="F198" s="660"/>
      <c r="G198" s="649"/>
      <c r="H198" s="649"/>
      <c r="I198" s="649"/>
      <c r="J198" s="649"/>
      <c r="K198" s="664"/>
      <c r="L198" s="659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  <c r="AB198" s="107"/>
      <c r="AC198" s="107"/>
    </row>
    <row r="199" spans="1:29" ht="12.75" customHeight="1">
      <c r="A199" s="158"/>
      <c r="B199" s="126"/>
      <c r="C199" s="648"/>
      <c r="D199" s="667"/>
      <c r="E199" s="664"/>
      <c r="F199" s="660"/>
      <c r="G199" s="649"/>
      <c r="H199" s="649"/>
      <c r="I199" s="649"/>
      <c r="J199" s="649"/>
      <c r="K199" s="660"/>
      <c r="L199" s="660"/>
      <c r="M199" s="9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  <c r="AB199" s="107"/>
      <c r="AC199" s="107"/>
    </row>
    <row r="200" spans="1:29" ht="11.25" customHeight="1">
      <c r="A200" s="158"/>
      <c r="B200" s="126"/>
      <c r="C200" s="648"/>
      <c r="D200" s="667"/>
      <c r="E200" s="664"/>
      <c r="F200" s="664"/>
      <c r="G200" s="649"/>
      <c r="H200" s="649"/>
      <c r="I200" s="649"/>
      <c r="J200" s="659"/>
      <c r="K200" s="671"/>
      <c r="L200" s="664"/>
      <c r="M200" s="660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  <c r="AB200" s="107"/>
      <c r="AC200" s="107"/>
    </row>
    <row r="201" spans="1:29" ht="12" customHeight="1">
      <c r="A201" s="158"/>
      <c r="B201" s="126"/>
      <c r="C201" s="648"/>
      <c r="D201" s="667"/>
      <c r="E201" s="659"/>
      <c r="F201" s="660"/>
      <c r="G201" s="649"/>
      <c r="H201" s="649"/>
      <c r="I201" s="649"/>
      <c r="J201" s="649"/>
      <c r="K201" s="659"/>
      <c r="L201" s="659"/>
      <c r="M201" s="649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  <c r="AB201" s="107"/>
      <c r="AC201" s="107"/>
    </row>
    <row r="202" spans="1:29">
      <c r="A202" s="158"/>
      <c r="B202" s="126"/>
      <c r="C202" s="648"/>
      <c r="D202" s="667"/>
      <c r="E202" s="664"/>
      <c r="F202" s="660"/>
      <c r="G202" s="649"/>
      <c r="H202" s="649"/>
      <c r="I202" s="649"/>
      <c r="J202" s="649"/>
      <c r="K202" s="660"/>
      <c r="L202" s="660"/>
      <c r="M202" s="649"/>
      <c r="N202" s="648"/>
      <c r="O202" s="662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63"/>
      <c r="AB202" s="107"/>
      <c r="AC202" s="107"/>
    </row>
    <row r="203" spans="1:29" ht="13.5" customHeight="1">
      <c r="A203" s="158"/>
      <c r="B203" s="126"/>
      <c r="C203" s="648"/>
      <c r="D203" s="667"/>
      <c r="E203" s="659"/>
      <c r="F203" s="660"/>
      <c r="G203" s="649"/>
      <c r="H203" s="649"/>
      <c r="I203" s="649"/>
      <c r="J203" s="649"/>
      <c r="K203" s="660"/>
      <c r="L203" s="660"/>
      <c r="M203" s="649"/>
      <c r="N203" s="648"/>
      <c r="O203" s="654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52"/>
      <c r="AB203" s="107"/>
      <c r="AC203" s="107"/>
    </row>
    <row r="204" spans="1:29" ht="13.5" customHeight="1">
      <c r="A204" s="158"/>
      <c r="B204" s="126"/>
      <c r="C204" s="648"/>
      <c r="D204" s="667"/>
      <c r="E204" s="660"/>
      <c r="F204" s="664"/>
      <c r="G204" s="649"/>
      <c r="H204" s="649"/>
      <c r="I204" s="649"/>
      <c r="J204" s="649"/>
      <c r="K204" s="671"/>
      <c r="L204" s="664"/>
      <c r="M204" s="649"/>
      <c r="N204" s="648"/>
      <c r="O204" s="662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63"/>
      <c r="AB204" s="107"/>
      <c r="AC204" s="107"/>
    </row>
    <row r="205" spans="1:29" hidden="1">
      <c r="A205" s="158"/>
      <c r="B205" s="126"/>
      <c r="C205" s="648"/>
      <c r="D205" s="667"/>
      <c r="E205" s="664"/>
      <c r="F205" s="660"/>
      <c r="G205" s="649"/>
      <c r="H205" s="649"/>
      <c r="I205" s="649"/>
      <c r="J205" s="649"/>
      <c r="K205" s="659"/>
      <c r="L205" s="659"/>
      <c r="M205" s="649"/>
      <c r="N205" s="648"/>
      <c r="O205" s="654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57"/>
      <c r="AB205" s="107"/>
      <c r="AC205" s="107"/>
    </row>
    <row r="206" spans="1:29" ht="13.5" customHeight="1">
      <c r="A206" s="158"/>
      <c r="B206" s="102"/>
      <c r="C206" s="648"/>
      <c r="D206" s="667"/>
      <c r="E206" s="660"/>
      <c r="F206" s="660"/>
      <c r="G206" s="649"/>
      <c r="H206" s="649"/>
      <c r="I206" s="649"/>
      <c r="J206" s="649"/>
      <c r="K206" s="664"/>
      <c r="L206" s="664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2"/>
      <c r="AB206" s="107"/>
      <c r="AC206" s="107"/>
    </row>
    <row r="207" spans="1:29" ht="12" customHeight="1">
      <c r="A207" s="158"/>
      <c r="B207" s="126"/>
      <c r="C207" s="648"/>
      <c r="D207" s="667"/>
      <c r="E207" s="659"/>
      <c r="F207" s="660"/>
      <c r="G207" s="671"/>
      <c r="H207" s="649"/>
      <c r="I207" s="649"/>
      <c r="J207" s="649"/>
      <c r="K207" s="659"/>
      <c r="L207" s="660"/>
      <c r="M207" s="649"/>
      <c r="N207" s="653"/>
      <c r="O207" s="662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63"/>
      <c r="AB207" s="107"/>
      <c r="AC207" s="107"/>
    </row>
    <row r="208" spans="1:29" ht="13.5" customHeight="1">
      <c r="A208" s="158"/>
      <c r="B208" s="126"/>
      <c r="C208" s="648"/>
      <c r="D208" s="667"/>
      <c r="E208" s="671"/>
      <c r="F208" s="671"/>
      <c r="G208" s="649"/>
      <c r="H208" s="649"/>
      <c r="I208" s="649"/>
      <c r="J208" s="649"/>
      <c r="K208" s="672"/>
      <c r="L208" s="671"/>
      <c r="M208" s="649"/>
      <c r="N208" s="653"/>
      <c r="O208" s="654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6"/>
      <c r="AB208" s="107"/>
      <c r="AC208" s="107"/>
    </row>
    <row r="209" spans="1:29">
      <c r="A209" s="158"/>
      <c r="B209" s="126"/>
      <c r="C209" s="648"/>
      <c r="D209" s="667"/>
      <c r="E209" s="154"/>
      <c r="F209" s="154"/>
      <c r="G209" s="154"/>
      <c r="H209" s="154"/>
      <c r="I209" s="154"/>
      <c r="J209" s="154"/>
      <c r="K209" s="154"/>
      <c r="L209" s="154"/>
      <c r="M209" s="154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52"/>
      <c r="AB209" s="107"/>
      <c r="AC209" s="107"/>
    </row>
    <row r="210" spans="1:29" ht="12.75" customHeight="1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  <c r="AB210" s="107"/>
      <c r="AC210" s="107"/>
    </row>
    <row r="211" spans="1:29" ht="12" customHeight="1">
      <c r="A211" s="158"/>
      <c r="B211" s="126"/>
      <c r="C211" s="648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  <c r="AB211" s="107"/>
      <c r="AC211" s="107"/>
    </row>
    <row r="212" spans="1:29" ht="12.75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668"/>
      <c r="K212" s="154"/>
      <c r="L212" s="154"/>
      <c r="M212" s="154"/>
      <c r="N212" s="656"/>
      <c r="O212" s="654"/>
      <c r="P212" s="381"/>
      <c r="Q212" s="107"/>
      <c r="R212" s="107"/>
      <c r="S212" s="107"/>
      <c r="T212" s="107"/>
      <c r="U212" s="107"/>
      <c r="V212" s="669"/>
      <c r="W212" s="126"/>
      <c r="X212" s="670"/>
      <c r="Y212" s="651"/>
      <c r="Z212" s="107"/>
      <c r="AA212" s="652"/>
      <c r="AB212" s="107"/>
      <c r="AC212" s="107"/>
    </row>
    <row r="213" spans="1:29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</row>
    <row r="214" spans="1:29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</row>
    <row r="215" spans="1:29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</row>
    <row r="216" spans="1:29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</row>
    <row r="217" spans="1:29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</row>
    <row r="218" spans="1:29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</row>
    <row r="219" spans="1:29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</row>
    <row r="220" spans="1:29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</row>
    <row r="221" spans="1:29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</row>
    <row r="222" spans="1:29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</row>
    <row r="223" spans="1:29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</row>
    <row r="224" spans="1:29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</row>
    <row r="225" spans="1:29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</row>
    <row r="226" spans="1:29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</row>
    <row r="227" spans="1:29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</row>
    <row r="228" spans="1:29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</row>
    <row r="229" spans="1:29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</row>
    <row r="230" spans="1:29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</row>
    <row r="231" spans="1:29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</row>
    <row r="232" spans="1:29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</row>
    <row r="233" spans="1:29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</row>
    <row r="234" spans="1:29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</row>
    <row r="235" spans="1:29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</row>
    <row r="236" spans="1:29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</row>
    <row r="237" spans="1:29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</row>
    <row r="238" spans="1:29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</row>
    <row r="239" spans="1:29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</row>
    <row r="240" spans="1:29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</row>
    <row r="241" spans="1:29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</row>
    <row r="242" spans="1:29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</row>
    <row r="243" spans="1:29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</row>
    <row r="244" spans="1:29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</row>
    <row r="245" spans="1:29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</row>
    <row r="246" spans="1:29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</row>
    <row r="247" spans="1:29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</row>
    <row r="248" spans="1:29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</row>
    <row r="249" spans="1:29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</row>
    <row r="250" spans="1:29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</row>
    <row r="251" spans="1:29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</row>
    <row r="252" spans="1:29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</row>
    <row r="253" spans="1:29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</row>
    <row r="254" spans="1:29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</row>
    <row r="255" spans="1:29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</row>
    <row r="256" spans="1:29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</row>
    <row r="257" spans="1:29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</row>
    <row r="258" spans="1:29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</row>
    <row r="259" spans="1:29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</row>
    <row r="260" spans="1:29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</row>
    <row r="261" spans="1:29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</row>
    <row r="262" spans="1:29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</row>
    <row r="263" spans="1:29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</row>
    <row r="264" spans="1:29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</row>
    <row r="265" spans="1:29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</row>
    <row r="266" spans="1:29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</row>
    <row r="267" spans="1:29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</row>
    <row r="268" spans="1:29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</row>
    <row r="269" spans="1:29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</row>
    <row r="270" spans="1:29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</row>
    <row r="271" spans="1:29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</row>
    <row r="272" spans="1:29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</row>
    <row r="273" spans="1:29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</row>
    <row r="274" spans="1:29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</row>
    <row r="275" spans="1:29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</row>
    <row r="276" spans="1:29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</row>
    <row r="277" spans="1:29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</row>
    <row r="278" spans="1:29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</row>
    <row r="279" spans="1:29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</row>
    <row r="280" spans="1:29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</row>
    <row r="281" spans="1:29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</row>
    <row r="282" spans="1:29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</row>
    <row r="283" spans="1:29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</row>
    <row r="284" spans="1:29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</row>
    <row r="285" spans="1:29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</row>
    <row r="286" spans="1:29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</row>
    <row r="287" spans="1:29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</row>
    <row r="288" spans="1:29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</row>
    <row r="289" spans="1:29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</row>
    <row r="290" spans="1:29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</row>
    <row r="291" spans="1:29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</row>
    <row r="292" spans="1:29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</row>
    <row r="293" spans="1:29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</row>
    <row r="294" spans="1:29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</row>
    <row r="295" spans="1:29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</row>
    <row r="296" spans="1:29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</row>
    <row r="297" spans="1:29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</row>
    <row r="298" spans="1:29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</row>
    <row r="299" spans="1:29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</row>
    <row r="300" spans="1:29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</row>
    <row r="301" spans="1:29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</row>
    <row r="302" spans="1:29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</row>
    <row r="303" spans="1:29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</row>
    <row r="304" spans="1:29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</row>
    <row r="305" spans="1:29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</row>
    <row r="306" spans="1:29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</row>
    <row r="307" spans="1:29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</row>
    <row r="308" spans="1:29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</row>
    <row r="309" spans="1:29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</row>
    <row r="310" spans="1:29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</row>
    <row r="311" spans="1:29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</row>
    <row r="312" spans="1:29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</row>
    <row r="313" spans="1:29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</row>
    <row r="314" spans="1:29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</row>
    <row r="315" spans="1:29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</row>
    <row r="316" spans="1:29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</row>
    <row r="317" spans="1:29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</row>
    <row r="318" spans="1:29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</row>
    <row r="319" spans="1:29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</row>
    <row r="320" spans="1:29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</row>
    <row r="321" spans="1:29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</row>
    <row r="322" spans="1:29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</row>
    <row r="323" spans="1:29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</row>
    <row r="324" spans="1:29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</row>
    <row r="325" spans="1:29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</row>
    <row r="326" spans="1:29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</row>
    <row r="327" spans="1:29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</row>
    <row r="328" spans="1:29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</row>
    <row r="329" spans="1:29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</row>
    <row r="330" spans="1:29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</row>
    <row r="331" spans="1:29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</row>
    <row r="332" spans="1:29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</row>
    <row r="333" spans="1:29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</row>
    <row r="334" spans="1:29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</row>
    <row r="335" spans="1:29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</row>
    <row r="336" spans="1:29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</row>
    <row r="337" spans="1:29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</row>
    <row r="338" spans="1:29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</row>
    <row r="339" spans="1:29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</row>
    <row r="340" spans="1:29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</row>
    <row r="341" spans="1:29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</row>
    <row r="342" spans="1:29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</row>
    <row r="343" spans="1:29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</row>
    <row r="344" spans="1:29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</row>
    <row r="345" spans="1:29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</row>
    <row r="346" spans="1:29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</row>
    <row r="347" spans="1:29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</row>
    <row r="348" spans="1:29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</row>
    <row r="349" spans="1:29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</row>
    <row r="350" spans="1:29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</row>
    <row r="351" spans="1:29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</row>
    <row r="352" spans="1:29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</row>
    <row r="353" spans="1:29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</row>
    <row r="354" spans="1:29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</row>
    <row r="355" spans="1:29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</row>
    <row r="356" spans="1:29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</row>
    <row r="357" spans="1:29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</row>
    <row r="358" spans="1:29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</row>
    <row r="359" spans="1:29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</row>
    <row r="360" spans="1:29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</row>
    <row r="361" spans="1:29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</row>
    <row r="362" spans="1:29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</row>
    <row r="363" spans="1:29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</row>
    <row r="364" spans="1:29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</row>
    <row r="365" spans="1:29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</row>
    <row r="366" spans="1:29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</row>
    <row r="367" spans="1:29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</row>
    <row r="368" spans="1:29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</row>
    <row r="369" spans="1:29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</row>
    <row r="370" spans="1:29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</row>
    <row r="371" spans="1:29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</row>
    <row r="372" spans="1:29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</row>
    <row r="373" spans="1:29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</row>
    <row r="374" spans="1:29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</row>
    <row r="375" spans="1:29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76"/>
  <sheetViews>
    <sheetView view="pageBreakPreview" topLeftCell="A4" zoomScale="60" workbookViewId="0">
      <pane xSplit="1" topLeftCell="B1" activePane="topRight" state="frozen"/>
      <selection pane="topRight" activeCell="Y59" sqref="Y59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5" width="6.88671875" customWidth="1"/>
    <col min="7" max="7" width="7.10937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7.6640625" customWidth="1"/>
    <col min="14" max="14" width="6.6640625" customWidth="1"/>
    <col min="15" max="15" width="7.33203125" customWidth="1"/>
    <col min="16" max="16" width="6.44140625" customWidth="1"/>
    <col min="17" max="17" width="7.109375" customWidth="1"/>
    <col min="18" max="18" width="1.88671875" customWidth="1"/>
    <col min="22" max="22" width="7.6640625" customWidth="1"/>
    <col min="23" max="23" width="7.44140625" customWidth="1"/>
    <col min="24" max="24" width="8.109375" customWidth="1"/>
    <col min="25" max="25" width="7.33203125" customWidth="1"/>
    <col min="27" max="27" width="9.88671875" customWidth="1"/>
    <col min="28" max="28" width="6" customWidth="1"/>
    <col min="29" max="29" width="9" customWidth="1"/>
    <col min="30" max="30" width="8" customWidth="1"/>
  </cols>
  <sheetData>
    <row r="1" spans="1:35" ht="1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ht="15" thickBot="1">
      <c r="A2" s="100" t="s">
        <v>911</v>
      </c>
      <c r="C2" s="100" t="s">
        <v>19</v>
      </c>
      <c r="I2" t="s">
        <v>265</v>
      </c>
      <c r="S2" s="9"/>
      <c r="T2" s="9"/>
      <c r="U2" s="107"/>
      <c r="V2" s="199"/>
      <c r="W2" s="107"/>
      <c r="AG2" s="107"/>
      <c r="AH2" s="107"/>
      <c r="AI2" s="107"/>
    </row>
    <row r="3" spans="1:35" ht="13.5" customHeight="1">
      <c r="A3" s="84"/>
      <c r="B3" s="532"/>
      <c r="C3" s="29" t="s">
        <v>20</v>
      </c>
      <c r="D3" s="66" t="s">
        <v>245</v>
      </c>
      <c r="E3" s="66"/>
      <c r="F3" s="66"/>
      <c r="G3" s="66"/>
      <c r="H3" s="66"/>
      <c r="I3" s="66"/>
      <c r="J3" s="66"/>
      <c r="K3" s="66"/>
      <c r="L3" s="50"/>
      <c r="M3" s="50"/>
      <c r="N3" s="178" t="s">
        <v>21</v>
      </c>
      <c r="O3" s="178" t="s">
        <v>22</v>
      </c>
      <c r="P3" s="1010" t="s">
        <v>374</v>
      </c>
      <c r="Q3" s="1034" t="s">
        <v>374</v>
      </c>
      <c r="S3" s="99"/>
      <c r="T3" s="99"/>
      <c r="U3" s="126"/>
      <c r="V3" s="107"/>
      <c r="W3" s="381"/>
      <c r="X3" s="126"/>
      <c r="Y3" s="107"/>
      <c r="Z3" s="107"/>
      <c r="AA3" s="107"/>
      <c r="AB3" s="107"/>
      <c r="AC3" s="107"/>
      <c r="AD3" s="107"/>
      <c r="AE3" s="107"/>
      <c r="AG3" s="107"/>
      <c r="AH3" s="107"/>
      <c r="AI3" s="107"/>
    </row>
    <row r="4" spans="1:35" ht="13.5" customHeight="1">
      <c r="A4" s="60"/>
      <c r="B4" s="533"/>
      <c r="C4" s="534" t="s">
        <v>210</v>
      </c>
      <c r="D4" s="16" t="s">
        <v>264</v>
      </c>
      <c r="E4" s="16"/>
      <c r="F4" s="16"/>
      <c r="G4" s="16"/>
      <c r="H4" s="16"/>
      <c r="I4" s="16"/>
      <c r="J4" s="16"/>
      <c r="K4" s="16"/>
      <c r="L4" s="15"/>
      <c r="M4" s="15"/>
      <c r="N4" s="534" t="s">
        <v>225</v>
      </c>
      <c r="O4" s="534" t="s">
        <v>23</v>
      </c>
      <c r="P4" s="1009" t="s">
        <v>108</v>
      </c>
      <c r="Q4" s="1035" t="s">
        <v>108</v>
      </c>
      <c r="S4" s="99"/>
      <c r="T4" s="99"/>
      <c r="U4" s="126"/>
      <c r="V4" s="107"/>
      <c r="W4" s="381"/>
      <c r="X4" s="126"/>
      <c r="Y4" s="107"/>
      <c r="Z4" s="107"/>
      <c r="AA4" s="107"/>
      <c r="AB4" s="107"/>
      <c r="AC4" s="107"/>
      <c r="AD4" s="107"/>
      <c r="AE4" s="107"/>
      <c r="AG4" s="107"/>
      <c r="AH4" s="107"/>
      <c r="AI4" s="107"/>
    </row>
    <row r="5" spans="1:35" ht="12.75" customHeight="1" thickBot="1">
      <c r="A5" s="60"/>
      <c r="B5" s="535" t="s">
        <v>24</v>
      </c>
      <c r="C5" s="69" t="s">
        <v>21</v>
      </c>
      <c r="D5" s="71" t="s">
        <v>224</v>
      </c>
      <c r="E5" s="71"/>
      <c r="F5" s="71"/>
      <c r="G5" s="71"/>
      <c r="H5" t="s">
        <v>223</v>
      </c>
      <c r="J5" s="71"/>
      <c r="K5" s="61" t="s">
        <v>118</v>
      </c>
      <c r="L5" s="51"/>
      <c r="M5" s="51"/>
      <c r="N5" s="534" t="s">
        <v>26</v>
      </c>
      <c r="O5" s="534" t="s">
        <v>25</v>
      </c>
      <c r="P5" s="999" t="s">
        <v>375</v>
      </c>
      <c r="Q5" s="1035" t="s">
        <v>375</v>
      </c>
      <c r="S5" s="99"/>
      <c r="T5" s="99"/>
      <c r="U5" s="381"/>
      <c r="V5" s="107"/>
      <c r="W5" s="381"/>
      <c r="X5" s="126"/>
      <c r="Y5" s="107"/>
      <c r="Z5" s="107"/>
      <c r="AA5" s="107"/>
      <c r="AB5" s="107"/>
      <c r="AC5" s="107"/>
      <c r="AD5" s="107"/>
      <c r="AE5" s="645"/>
      <c r="AG5" s="107"/>
      <c r="AH5" s="107"/>
      <c r="AI5" s="107"/>
    </row>
    <row r="6" spans="1:35">
      <c r="A6" s="60" t="s">
        <v>211</v>
      </c>
      <c r="B6" s="533"/>
      <c r="C6" s="68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4">
        <v>10</v>
      </c>
      <c r="O6" s="534" t="s">
        <v>37</v>
      </c>
      <c r="P6" s="534" t="s">
        <v>26</v>
      </c>
      <c r="Q6" s="1036" t="s">
        <v>376</v>
      </c>
      <c r="S6" s="99"/>
      <c r="T6" s="99"/>
      <c r="U6" s="381"/>
      <c r="V6" s="107"/>
      <c r="W6" s="381"/>
      <c r="X6" s="126"/>
      <c r="Y6" s="107"/>
      <c r="Z6" s="107"/>
      <c r="AA6" s="107"/>
      <c r="AB6" s="107"/>
      <c r="AC6" s="350"/>
      <c r="AD6" s="107"/>
      <c r="AE6" s="645"/>
      <c r="AG6" s="107"/>
      <c r="AH6" s="107"/>
      <c r="AI6" s="107"/>
    </row>
    <row r="7" spans="1:35" ht="12" customHeight="1">
      <c r="A7" s="60"/>
      <c r="B7" s="535" t="s">
        <v>212</v>
      </c>
      <c r="C7" s="1018" t="s">
        <v>213</v>
      </c>
      <c r="D7" s="69" t="s">
        <v>39</v>
      </c>
      <c r="E7" s="69" t="s">
        <v>39</v>
      </c>
      <c r="F7" s="69" t="s">
        <v>39</v>
      </c>
      <c r="G7" s="69" t="s">
        <v>39</v>
      </c>
      <c r="H7" s="24" t="s">
        <v>39</v>
      </c>
      <c r="I7" s="69" t="s">
        <v>39</v>
      </c>
      <c r="J7" s="69" t="s">
        <v>39</v>
      </c>
      <c r="K7" s="24" t="s">
        <v>39</v>
      </c>
      <c r="L7" s="69" t="s">
        <v>39</v>
      </c>
      <c r="M7" s="69" t="s">
        <v>39</v>
      </c>
      <c r="N7" s="534" t="s">
        <v>373</v>
      </c>
      <c r="O7" s="534" t="s">
        <v>204</v>
      </c>
      <c r="P7" s="534">
        <v>10</v>
      </c>
      <c r="Q7" s="1036"/>
      <c r="S7" s="99"/>
      <c r="T7" s="99"/>
      <c r="U7" s="126"/>
      <c r="V7" s="107"/>
      <c r="W7" s="381"/>
      <c r="X7" s="126"/>
      <c r="Y7" s="107"/>
      <c r="Z7" s="107"/>
      <c r="AA7" s="107"/>
      <c r="AB7" s="107"/>
      <c r="AC7" s="350"/>
      <c r="AD7" s="107"/>
      <c r="AE7" s="646"/>
      <c r="AG7" s="107"/>
      <c r="AH7" s="107"/>
      <c r="AI7" s="107"/>
    </row>
    <row r="8" spans="1:35" ht="14.25" customHeight="1" thickBot="1">
      <c r="A8" s="60"/>
      <c r="B8" s="533"/>
      <c r="C8" s="1024">
        <v>0.6</v>
      </c>
      <c r="D8" s="51"/>
      <c r="E8" s="52"/>
      <c r="F8" s="51"/>
      <c r="G8" s="52"/>
      <c r="H8" s="91"/>
      <c r="I8" s="52"/>
      <c r="J8" s="52"/>
      <c r="K8" s="51"/>
      <c r="L8" s="52"/>
      <c r="M8" s="91"/>
      <c r="N8" s="534"/>
      <c r="O8" s="534" t="s">
        <v>205</v>
      </c>
      <c r="P8" s="534" t="s">
        <v>373</v>
      </c>
      <c r="Q8" s="1037">
        <v>1</v>
      </c>
      <c r="S8" s="99"/>
      <c r="T8" s="99"/>
      <c r="U8" s="205"/>
      <c r="V8" s="126"/>
      <c r="W8" s="381"/>
      <c r="X8" s="126"/>
      <c r="Y8" s="107"/>
      <c r="Z8" s="284"/>
      <c r="AA8" s="381"/>
      <c r="AB8" s="158"/>
      <c r="AC8" s="647"/>
      <c r="AD8" s="107"/>
      <c r="AE8" s="646"/>
      <c r="AG8" s="107"/>
      <c r="AH8" s="107"/>
      <c r="AI8" s="107"/>
    </row>
    <row r="9" spans="1:35">
      <c r="A9" s="537">
        <v>1</v>
      </c>
      <c r="B9" s="538" t="s">
        <v>214</v>
      </c>
      <c r="C9" s="2539">
        <f>(Q9/100)*60</f>
        <v>72</v>
      </c>
      <c r="D9" s="635">
        <f>'12 л. РАСКЛАДКА'!V13</f>
        <v>70</v>
      </c>
      <c r="E9" s="74">
        <f>'12 л. РАСКЛАДКА'!V71</f>
        <v>50</v>
      </c>
      <c r="F9" s="74">
        <f>'12 л. РАСКЛАДКА'!V130</f>
        <v>80</v>
      </c>
      <c r="G9" s="74">
        <f>'12 л. РАСКЛАДКА'!V186</f>
        <v>80</v>
      </c>
      <c r="H9" s="74">
        <f>'12 л. РАСКЛАДКА'!V243</f>
        <v>50</v>
      </c>
      <c r="I9" s="74">
        <f>'12 л. РАСКЛАДКА'!V299</f>
        <v>90</v>
      </c>
      <c r="J9" s="74">
        <f>'12 л. РАСКЛАДКА'!V355</f>
        <v>80</v>
      </c>
      <c r="K9" s="74">
        <f>'12 л. РАСКЛАДКА'!V408</f>
        <v>70</v>
      </c>
      <c r="L9" s="74">
        <f>'12 л. РАСКЛАДКА'!V462</f>
        <v>70</v>
      </c>
      <c r="M9" s="1023">
        <f>'12 л. РАСКЛАДКА'!V515</f>
        <v>80</v>
      </c>
      <c r="N9" s="1025">
        <f>D9+E9+F9+G9+H9+I9+J9+K9+L9+M9</f>
        <v>720</v>
      </c>
      <c r="O9" s="2097">
        <f>(N9*100/P9)-100</f>
        <v>0</v>
      </c>
      <c r="P9" s="1028">
        <f>(Q9*60/100)*10</f>
        <v>720</v>
      </c>
      <c r="Q9" s="2533">
        <v>120</v>
      </c>
      <c r="S9" s="648"/>
      <c r="T9" s="381"/>
      <c r="U9" s="381"/>
      <c r="V9" s="556"/>
      <c r="W9" s="107"/>
      <c r="X9" s="107"/>
      <c r="Y9" s="107"/>
      <c r="Z9" s="650"/>
      <c r="AA9" s="126"/>
      <c r="AB9" s="107"/>
      <c r="AC9" s="651"/>
      <c r="AD9" s="107"/>
      <c r="AE9" s="652"/>
      <c r="AG9" s="107"/>
      <c r="AH9" s="107"/>
      <c r="AI9" s="107"/>
    </row>
    <row r="10" spans="1:35">
      <c r="A10" s="497">
        <v>2</v>
      </c>
      <c r="B10" s="231" t="s">
        <v>41</v>
      </c>
      <c r="C10" s="2540">
        <f t="shared" ref="C10:C43" si="0">(Q10/100)*60</f>
        <v>120</v>
      </c>
      <c r="D10" s="635">
        <f>'12 л. РАСКЛАДКА'!V14</f>
        <v>95</v>
      </c>
      <c r="E10" s="74">
        <f>'12 л. РАСКЛАДКА'!V72</f>
        <v>110</v>
      </c>
      <c r="F10" s="74">
        <f>'12 л. РАСКЛАДКА'!V131</f>
        <v>135</v>
      </c>
      <c r="G10" s="74">
        <f>'12 л. РАСКЛАДКА'!V187</f>
        <v>122</v>
      </c>
      <c r="H10" s="74">
        <f>'12 л. РАСКЛАДКА'!V244</f>
        <v>75</v>
      </c>
      <c r="I10" s="74">
        <f>'12 л. РАСКЛАДКА'!V300</f>
        <v>156.19999999999999</v>
      </c>
      <c r="J10" s="74">
        <f>'12 л. РАСКЛАДКА'!V356</f>
        <v>130</v>
      </c>
      <c r="K10" s="74">
        <f>'12 л. РАСКЛАДКА'!V409</f>
        <v>130.5</v>
      </c>
      <c r="L10" s="74">
        <f>'12 л. РАСКЛАДКА'!V463</f>
        <v>116.3</v>
      </c>
      <c r="M10" s="1023">
        <f>'12 л. РАСКЛАДКА'!V516</f>
        <v>130</v>
      </c>
      <c r="N10" s="1026">
        <f t="shared" ref="N10:N44" si="1">D10+E10+F10+G10+H10+I10+J10+K10+L10+M10</f>
        <v>1200</v>
      </c>
      <c r="O10" s="1915">
        <f t="shared" ref="O10:O44" si="2">(N10*100/P10)-100</f>
        <v>0</v>
      </c>
      <c r="P10" s="1030">
        <f t="shared" ref="P10:P44" si="3">(Q10*60/100)*10</f>
        <v>1200</v>
      </c>
      <c r="Q10" s="2534">
        <v>200</v>
      </c>
      <c r="S10" s="653"/>
      <c r="T10" s="654"/>
      <c r="U10" s="381"/>
      <c r="V10" s="107"/>
      <c r="W10" s="107"/>
      <c r="X10" s="107"/>
      <c r="Y10" s="107"/>
      <c r="Z10" s="650"/>
      <c r="AA10" s="126"/>
      <c r="AB10" s="107"/>
      <c r="AC10" s="651"/>
      <c r="AD10" s="107"/>
      <c r="AE10" s="652"/>
      <c r="AG10" s="107"/>
      <c r="AH10" s="107"/>
      <c r="AI10" s="107"/>
    </row>
    <row r="11" spans="1:35">
      <c r="A11" s="497">
        <v>3</v>
      </c>
      <c r="B11" s="231" t="s">
        <v>42</v>
      </c>
      <c r="C11" s="2540">
        <f t="shared" si="0"/>
        <v>12</v>
      </c>
      <c r="D11" s="635">
        <f>'12 л. РАСКЛАДКА'!V15</f>
        <v>4.05</v>
      </c>
      <c r="E11" s="74">
        <f>'12 л. РАСКЛАДКА'!V73</f>
        <v>10.5</v>
      </c>
      <c r="F11" s="74">
        <f>'12 л. РАСКЛАДКА'!V132</f>
        <v>12.3</v>
      </c>
      <c r="G11" s="74">
        <f>'12 л. РАСКЛАДКА'!V188</f>
        <v>21.56</v>
      </c>
      <c r="H11" s="74">
        <f>'12 л. РАСКЛАДКА'!V245</f>
        <v>33.71</v>
      </c>
      <c r="I11" s="74">
        <f>'12 л. РАСКЛАДКА'!V301</f>
        <v>3.6</v>
      </c>
      <c r="J11" s="74">
        <f>'12 л. РАСКЛАДКА'!V357</f>
        <v>2.5</v>
      </c>
      <c r="K11" s="74">
        <f>'12 л. РАСКЛАДКА'!V410</f>
        <v>7.8100000000000005</v>
      </c>
      <c r="L11" s="74">
        <f>'12 л. РАСКЛАДКА'!V464</f>
        <v>3.62</v>
      </c>
      <c r="M11" s="1023">
        <f>'12 л. РАСКЛАДКА'!V517</f>
        <v>4.45</v>
      </c>
      <c r="N11" s="1026">
        <f t="shared" si="1"/>
        <v>104.10000000000001</v>
      </c>
      <c r="O11" s="2095">
        <f t="shared" si="2"/>
        <v>-13.25</v>
      </c>
      <c r="P11" s="1030">
        <f t="shared" si="3"/>
        <v>120</v>
      </c>
      <c r="Q11" s="2534">
        <v>20</v>
      </c>
      <c r="S11" s="648"/>
      <c r="T11" s="654"/>
      <c r="U11" s="381"/>
      <c r="V11" s="107"/>
      <c r="W11" s="107"/>
      <c r="X11" s="107"/>
      <c r="Y11" s="107"/>
      <c r="Z11" s="650"/>
      <c r="AA11" s="126"/>
      <c r="AB11" s="107"/>
      <c r="AC11" s="651"/>
      <c r="AD11" s="107"/>
      <c r="AE11" s="655"/>
      <c r="AG11" s="107"/>
      <c r="AH11" s="107"/>
      <c r="AI11" s="107"/>
    </row>
    <row r="12" spans="1:35">
      <c r="A12" s="497">
        <v>4</v>
      </c>
      <c r="B12" s="231" t="s">
        <v>43</v>
      </c>
      <c r="C12" s="2540">
        <f t="shared" si="0"/>
        <v>30</v>
      </c>
      <c r="D12" s="635">
        <f>'12 л. РАСКЛАДКА'!V16</f>
        <v>31.47</v>
      </c>
      <c r="E12" s="74">
        <f>'12 л. РАСКЛАДКА'!V74</f>
        <v>9.6</v>
      </c>
      <c r="F12" s="74">
        <f>'12 л. РАСКЛАДКА'!V133</f>
        <v>39.72</v>
      </c>
      <c r="G12" s="74">
        <f>'12 л. РАСКЛАДКА'!V189</f>
        <v>50.9</v>
      </c>
      <c r="H12" s="74">
        <f>'12 л. РАСКЛАДКА'!V246</f>
        <v>14.75</v>
      </c>
      <c r="I12" s="74">
        <f>'12 л. РАСКЛАДКА'!V302</f>
        <v>13.4</v>
      </c>
      <c r="J12" s="74">
        <f>'12 л. РАСКЛАДКА'!V358</f>
        <v>45.5</v>
      </c>
      <c r="K12" s="74">
        <f>'12 л. РАСКЛАДКА'!V411</f>
        <v>59.56</v>
      </c>
      <c r="L12" s="74">
        <f>'12 л. РАСКЛАДКА'!V465</f>
        <v>0</v>
      </c>
      <c r="M12" s="1023">
        <f>'12 л. РАСКЛАДКА'!V518</f>
        <v>44.1</v>
      </c>
      <c r="N12" s="1026">
        <f t="shared" si="1"/>
        <v>309</v>
      </c>
      <c r="O12" s="1915">
        <f t="shared" si="2"/>
        <v>3</v>
      </c>
      <c r="P12" s="1030">
        <f t="shared" si="3"/>
        <v>300</v>
      </c>
      <c r="Q12" s="2534">
        <v>50</v>
      </c>
      <c r="S12" s="656"/>
      <c r="T12" s="654"/>
      <c r="U12" s="381"/>
      <c r="V12" s="107"/>
      <c r="W12" s="107"/>
      <c r="X12" s="107"/>
      <c r="Y12" s="107"/>
      <c r="Z12" s="650"/>
      <c r="AA12" s="126"/>
      <c r="AB12" s="107"/>
      <c r="AC12" s="651"/>
      <c r="AD12" s="107"/>
      <c r="AE12" s="652"/>
      <c r="AG12" s="107"/>
      <c r="AH12" s="107"/>
      <c r="AI12" s="107"/>
    </row>
    <row r="13" spans="1:35">
      <c r="A13" s="497">
        <v>5</v>
      </c>
      <c r="B13" s="231" t="s">
        <v>44</v>
      </c>
      <c r="C13" s="2540">
        <f t="shared" si="0"/>
        <v>12</v>
      </c>
      <c r="D13" s="635">
        <f>'12 л. РАСКЛАДКА'!V17</f>
        <v>0</v>
      </c>
      <c r="E13" s="74">
        <f>'12 л. РАСКЛАДКА'!V75</f>
        <v>0</v>
      </c>
      <c r="F13" s="74">
        <f>'12 л. РАСКЛАДКА'!V134</f>
        <v>0</v>
      </c>
      <c r="G13" s="74">
        <f>'12 л. РАСКЛАДКА'!V190</f>
        <v>0</v>
      </c>
      <c r="H13" s="74">
        <f>'12 л. РАСКЛАДКА'!V247</f>
        <v>54.87</v>
      </c>
      <c r="I13" s="74">
        <f>'12 л. РАСКЛАДКА'!V303</f>
        <v>18.309999999999999</v>
      </c>
      <c r="J13" s="74">
        <f>'12 л. РАСКЛАДКА'!V359</f>
        <v>0</v>
      </c>
      <c r="K13" s="74">
        <f>'12 л. РАСКЛАДКА'!V412</f>
        <v>0</v>
      </c>
      <c r="L13" s="74">
        <f>'12 л. РАСКЛАДКА'!V466</f>
        <v>50</v>
      </c>
      <c r="M13" s="1023">
        <f>'12 л. РАСКЛАДКА'!V519</f>
        <v>0</v>
      </c>
      <c r="N13" s="1026">
        <f t="shared" si="1"/>
        <v>123.17999999999999</v>
      </c>
      <c r="O13" s="1915">
        <f t="shared" si="2"/>
        <v>2.6500000000000057</v>
      </c>
      <c r="P13" s="1030">
        <f t="shared" si="3"/>
        <v>120</v>
      </c>
      <c r="Q13" s="2534">
        <v>20</v>
      </c>
      <c r="S13" s="648"/>
      <c r="T13" s="654"/>
      <c r="U13" s="381"/>
      <c r="V13" s="107"/>
      <c r="W13" s="107"/>
      <c r="X13" s="107"/>
      <c r="Y13" s="107"/>
      <c r="Z13" s="650"/>
      <c r="AA13" s="126"/>
      <c r="AB13" s="107"/>
      <c r="AC13" s="651"/>
      <c r="AD13" s="107"/>
      <c r="AE13" s="657"/>
      <c r="AG13" s="107"/>
      <c r="AH13" s="107"/>
      <c r="AI13" s="107"/>
    </row>
    <row r="14" spans="1:35">
      <c r="A14" s="497">
        <v>6</v>
      </c>
      <c r="B14" s="231" t="s">
        <v>45</v>
      </c>
      <c r="C14" s="2540">
        <f t="shared" si="0"/>
        <v>112.2</v>
      </c>
      <c r="D14" s="2420">
        <f>'12 л. РАСКЛАДКА'!V18</f>
        <v>88</v>
      </c>
      <c r="E14" s="2421">
        <f>'12 л. РАСКЛАДКА'!V76</f>
        <v>130</v>
      </c>
      <c r="F14" s="2421">
        <f>'12 л. РАСКЛАДКА'!V135</f>
        <v>125.68</v>
      </c>
      <c r="G14" s="2421">
        <f>'12 л. РАСКЛАДКА'!V191</f>
        <v>135</v>
      </c>
      <c r="H14" s="2421">
        <f>'12 л. РАСКЛАДКА'!V248</f>
        <v>120.36</v>
      </c>
      <c r="I14" s="2421">
        <f>'12 л. РАСКЛАДКА'!V304</f>
        <v>105.68</v>
      </c>
      <c r="J14" s="2421">
        <f>'12 л. РАСКЛАДКА'!V360</f>
        <v>124</v>
      </c>
      <c r="K14" s="2421">
        <f>'12 л. РАСКЛАДКА'!V413</f>
        <v>71.367000000000004</v>
      </c>
      <c r="L14" s="2421">
        <f>'12 л. РАСКЛАДКА'!V467</f>
        <v>124.86</v>
      </c>
      <c r="M14" s="2422">
        <f>'12 л. РАСКЛАДКА'!V520</f>
        <v>113.46</v>
      </c>
      <c r="N14" s="2423">
        <f t="shared" si="1"/>
        <v>1138.4069999999999</v>
      </c>
      <c r="O14" s="2424">
        <f t="shared" si="2"/>
        <v>1.4622994652406334</v>
      </c>
      <c r="P14" s="2425">
        <f t="shared" si="3"/>
        <v>1122</v>
      </c>
      <c r="Q14" s="2535">
        <v>187</v>
      </c>
      <c r="S14" s="648"/>
      <c r="T14" s="654"/>
      <c r="U14" s="381"/>
      <c r="V14" s="107"/>
      <c r="W14" s="107"/>
      <c r="X14" s="107"/>
      <c r="Y14" s="107"/>
      <c r="Z14" s="650"/>
      <c r="AA14" s="126"/>
      <c r="AB14" s="107"/>
      <c r="AC14" s="651"/>
      <c r="AD14" s="107"/>
      <c r="AE14" s="655"/>
      <c r="AG14" s="107"/>
      <c r="AH14" s="107"/>
      <c r="AI14" s="107"/>
    </row>
    <row r="15" spans="1:35">
      <c r="A15" s="2390">
        <v>7</v>
      </c>
      <c r="B15" s="2192" t="s">
        <v>864</v>
      </c>
      <c r="C15" s="2540">
        <f t="shared" si="0"/>
        <v>172.79999999999998</v>
      </c>
      <c r="D15" s="2428">
        <f>'12 л. РАСКЛАДКА'!V19</f>
        <v>211.99</v>
      </c>
      <c r="E15" s="2432">
        <f>'12 л. РАСКЛАДКА'!V77</f>
        <v>249.35</v>
      </c>
      <c r="F15" s="2428">
        <f>'12 л. РАСКЛАДКА'!V136</f>
        <v>291.72700000000003</v>
      </c>
      <c r="G15" s="2432">
        <f>'12 л. РАСКЛАДКА'!V192</f>
        <v>193.4</v>
      </c>
      <c r="H15" s="2428">
        <f>'12 л. РАСКЛАДКА'!V249</f>
        <v>162.04499999999999</v>
      </c>
      <c r="I15" s="2432">
        <f>'12 л. РАСКЛАДКА'!V305</f>
        <v>282.93</v>
      </c>
      <c r="J15" s="2428">
        <f>'12 л. РАСКЛАДКА'!V361</f>
        <v>248.45999999999998</v>
      </c>
      <c r="K15" s="2432">
        <f>'12 л. РАСКЛАДКА'!V414</f>
        <v>210.13199999999998</v>
      </c>
      <c r="L15" s="2428">
        <f>'12 л. РАСКЛАДКА'!V468</f>
        <v>235.39999999999998</v>
      </c>
      <c r="M15" s="2435">
        <f>'12 л. РАСКЛАДКА'!V521</f>
        <v>260.67499999999995</v>
      </c>
      <c r="N15" s="2436">
        <f t="shared" si="1"/>
        <v>2346.1090000000004</v>
      </c>
      <c r="O15" s="2433">
        <f t="shared" si="2"/>
        <v>35.770196759259278</v>
      </c>
      <c r="P15" s="2429">
        <f t="shared" si="3"/>
        <v>1728</v>
      </c>
      <c r="Q15" s="2535">
        <v>288</v>
      </c>
      <c r="S15" s="653"/>
      <c r="T15" s="2713"/>
      <c r="U15" s="381"/>
      <c r="V15" s="107"/>
      <c r="W15" s="107"/>
      <c r="X15" s="107"/>
      <c r="Y15" s="107"/>
      <c r="Z15" s="650"/>
      <c r="AA15" s="126"/>
      <c r="AB15" s="107"/>
      <c r="AC15" s="651"/>
      <c r="AD15" s="107"/>
      <c r="AE15" s="657"/>
      <c r="AF15" s="417"/>
      <c r="AG15" s="107"/>
      <c r="AH15" s="107"/>
      <c r="AI15" s="107"/>
    </row>
    <row r="16" spans="1:35">
      <c r="A16" s="2391"/>
      <c r="B16" s="2413" t="s">
        <v>965</v>
      </c>
      <c r="C16" s="2540">
        <f t="shared" si="0"/>
        <v>19.2</v>
      </c>
      <c r="D16" s="2430">
        <f>'12 л. РАСКЛАДКА'!V20</f>
        <v>60</v>
      </c>
      <c r="E16" s="2419">
        <f>'12 л. РАСКЛАДКА'!V78</f>
        <v>0</v>
      </c>
      <c r="F16" s="2430">
        <f>'12 л. РАСКЛАДКА'!V137</f>
        <v>0</v>
      </c>
      <c r="G16" s="2419">
        <f>'12 л. РАСКЛАДКА'!V193</f>
        <v>0</v>
      </c>
      <c r="H16" s="2430">
        <f>'12 л. РАСКЛАДКА'!V250</f>
        <v>0</v>
      </c>
      <c r="I16" s="2419">
        <f>'12 л. РАСКЛАДКА'!V306</f>
        <v>48.6</v>
      </c>
      <c r="J16" s="2430">
        <f>'12 л. РАСКЛАДКА'!V362</f>
        <v>0</v>
      </c>
      <c r="K16" s="2419">
        <f>'12 л. РАСКЛАДКА'!V415</f>
        <v>0</v>
      </c>
      <c r="L16" s="2430">
        <f>'12 л. РАСКЛАДКА'!V469</f>
        <v>0</v>
      </c>
      <c r="M16" s="1023">
        <f>'12 л. РАСКЛАДКА'!V522</f>
        <v>0</v>
      </c>
      <c r="N16" s="2437">
        <f t="shared" si="1"/>
        <v>108.6</v>
      </c>
      <c r="O16" s="2434">
        <f t="shared" si="2"/>
        <v>-43.4375</v>
      </c>
      <c r="P16" s="2431">
        <f t="shared" si="3"/>
        <v>192</v>
      </c>
      <c r="Q16" s="2536">
        <v>32</v>
      </c>
      <c r="S16" s="653"/>
      <c r="T16" s="2713"/>
      <c r="U16" s="381"/>
      <c r="V16" s="107"/>
      <c r="W16" s="107"/>
      <c r="X16" s="107"/>
      <c r="Y16" s="107"/>
      <c r="Z16" s="650"/>
      <c r="AA16" s="126"/>
      <c r="AB16" s="107"/>
      <c r="AC16" s="651"/>
      <c r="AD16" s="107"/>
      <c r="AE16" s="657"/>
      <c r="AF16" s="417"/>
      <c r="AG16" s="107"/>
      <c r="AH16" s="107"/>
      <c r="AI16" s="107"/>
    </row>
    <row r="17" spans="1:35">
      <c r="A17" s="497">
        <v>8</v>
      </c>
      <c r="B17" s="231" t="s">
        <v>215</v>
      </c>
      <c r="C17" s="2540">
        <f t="shared" si="0"/>
        <v>111</v>
      </c>
      <c r="D17" s="635">
        <f>'12 л. РАСКЛАДКА'!V21</f>
        <v>100</v>
      </c>
      <c r="E17" s="2419">
        <f>'12 л. РАСКЛАДКА'!V79</f>
        <v>140</v>
      </c>
      <c r="F17" s="2419">
        <f>'12 л. РАСКЛАДКА'!V138</f>
        <v>100</v>
      </c>
      <c r="G17" s="2419">
        <f>'12 л. РАСКЛАДКА'!V194</f>
        <v>135.5</v>
      </c>
      <c r="H17" s="2419">
        <f>'12 л. РАСКЛАДКА'!V251</f>
        <v>105</v>
      </c>
      <c r="I17" s="2419">
        <f>'12 л. РАСКЛАДКА'!V307</f>
        <v>100</v>
      </c>
      <c r="J17" s="2419">
        <f>'12 л. РАСКЛАДКА'!V363</f>
        <v>100</v>
      </c>
      <c r="K17" s="2419">
        <f>'12 л. РАСКЛАДКА'!V416</f>
        <v>102.5</v>
      </c>
      <c r="L17" s="2419">
        <f>'12 л. РАСКЛАДКА'!V470</f>
        <v>127</v>
      </c>
      <c r="M17" s="1023">
        <f>'12 л. РАСКЛАДКА'!V523</f>
        <v>100</v>
      </c>
      <c r="N17" s="2426">
        <f t="shared" si="1"/>
        <v>1110</v>
      </c>
      <c r="O17" s="2427">
        <f t="shared" si="2"/>
        <v>0</v>
      </c>
      <c r="P17" s="1030">
        <f t="shared" si="3"/>
        <v>1110</v>
      </c>
      <c r="Q17" s="2536">
        <v>185</v>
      </c>
      <c r="S17" s="648"/>
      <c r="T17" s="654"/>
      <c r="U17" s="381"/>
      <c r="V17" s="107"/>
      <c r="W17" s="107"/>
      <c r="X17" s="107"/>
      <c r="Y17" s="107"/>
      <c r="Z17" s="650"/>
      <c r="AA17" s="126"/>
      <c r="AB17" s="107"/>
      <c r="AC17" s="651"/>
      <c r="AD17" s="107"/>
      <c r="AE17" s="652"/>
      <c r="AG17" s="107"/>
      <c r="AH17" s="107"/>
      <c r="AI17" s="107"/>
    </row>
    <row r="18" spans="1:35">
      <c r="A18" s="497">
        <v>9</v>
      </c>
      <c r="B18" s="231" t="s">
        <v>104</v>
      </c>
      <c r="C18" s="2540">
        <f t="shared" si="0"/>
        <v>12</v>
      </c>
      <c r="D18" s="635">
        <f>'12 л. РАСКЛАДКА'!V22</f>
        <v>0</v>
      </c>
      <c r="E18" s="74">
        <f>'12 л. РАСКЛАДКА'!V80</f>
        <v>25</v>
      </c>
      <c r="F18" s="74">
        <f>'12 л. РАСКЛАДКА'!V139</f>
        <v>0</v>
      </c>
      <c r="G18" s="74">
        <f>'12 л. РАСКЛАДКА'!V195</f>
        <v>15</v>
      </c>
      <c r="H18" s="74">
        <f>'12 л. РАСКЛАДКА'!V252</f>
        <v>20</v>
      </c>
      <c r="I18" s="74">
        <f>'12 л. РАСКЛАДКА'!V308</f>
        <v>0</v>
      </c>
      <c r="J18" s="74">
        <f>'12 л. РАСКЛАДКА'!V364</f>
        <v>20</v>
      </c>
      <c r="K18" s="74">
        <f>'12 л. РАСКЛАДКА'!V417</f>
        <v>20</v>
      </c>
      <c r="L18" s="74">
        <f>'12 л. РАСКЛАДКА'!V471</f>
        <v>25</v>
      </c>
      <c r="M18" s="1023">
        <f>'12 л. РАСКЛАДКА'!V524</f>
        <v>0</v>
      </c>
      <c r="N18" s="1026">
        <f t="shared" si="1"/>
        <v>125</v>
      </c>
      <c r="O18" s="1915">
        <f t="shared" si="2"/>
        <v>4.1666666666666714</v>
      </c>
      <c r="P18" s="1030">
        <f t="shared" si="3"/>
        <v>120</v>
      </c>
      <c r="Q18" s="2534">
        <v>20</v>
      </c>
      <c r="S18" s="648"/>
      <c r="T18" s="654"/>
      <c r="U18" s="381"/>
      <c r="V18" s="107"/>
      <c r="W18" s="107"/>
      <c r="X18" s="107"/>
      <c r="Y18" s="107"/>
      <c r="Z18" s="650"/>
      <c r="AA18" s="126"/>
      <c r="AB18" s="107"/>
      <c r="AC18" s="651"/>
      <c r="AD18" s="107"/>
      <c r="AE18" s="652"/>
      <c r="AG18" s="107"/>
      <c r="AH18" s="107"/>
      <c r="AI18" s="107"/>
    </row>
    <row r="19" spans="1:35">
      <c r="A19" s="497">
        <v>10</v>
      </c>
      <c r="B19" s="1672" t="s">
        <v>466</v>
      </c>
      <c r="C19" s="2540">
        <f t="shared" si="0"/>
        <v>120</v>
      </c>
      <c r="D19" s="635">
        <f>'12 л. РАСКЛАДКА'!V23</f>
        <v>200</v>
      </c>
      <c r="E19" s="74">
        <f>'12 л. РАСКЛАДКА'!V81</f>
        <v>0</v>
      </c>
      <c r="F19" s="74">
        <f>'12 л. РАСКЛАДКА'!V140</f>
        <v>200</v>
      </c>
      <c r="G19" s="74">
        <f>'12 л. РАСКЛАДКА'!V196</f>
        <v>200</v>
      </c>
      <c r="H19" s="74">
        <f>'12 л. РАСКЛАДКА'!V253</f>
        <v>100</v>
      </c>
      <c r="I19" s="74">
        <f>'12 л. РАСКЛАДКА'!V309</f>
        <v>200</v>
      </c>
      <c r="J19" s="74">
        <f>'12 л. РАСКЛАДКА'!V365</f>
        <v>0</v>
      </c>
      <c r="K19" s="74">
        <f>'12 л. РАСКЛАДКА'!V418</f>
        <v>100</v>
      </c>
      <c r="L19" s="74">
        <f>'12 л. РАСКЛАДКА'!V472</f>
        <v>0</v>
      </c>
      <c r="M19" s="1023">
        <f>'12 л. РАСКЛАДКА'!V525</f>
        <v>200</v>
      </c>
      <c r="N19" s="1026">
        <f t="shared" si="1"/>
        <v>1200</v>
      </c>
      <c r="O19" s="1915">
        <f t="shared" si="2"/>
        <v>0</v>
      </c>
      <c r="P19" s="1030">
        <f t="shared" si="3"/>
        <v>1200</v>
      </c>
      <c r="Q19" s="2534">
        <v>200</v>
      </c>
      <c r="S19" s="648"/>
      <c r="T19" s="654"/>
      <c r="U19" s="381"/>
      <c r="V19" s="107"/>
      <c r="W19" s="107"/>
      <c r="X19" s="107"/>
      <c r="Y19" s="107"/>
      <c r="Z19" s="650"/>
      <c r="AA19" s="126"/>
      <c r="AB19" s="107"/>
      <c r="AC19" s="651"/>
      <c r="AD19" s="107"/>
      <c r="AE19" s="652"/>
      <c r="AG19" s="107"/>
      <c r="AH19" s="107"/>
      <c r="AI19" s="107"/>
    </row>
    <row r="20" spans="1:35">
      <c r="A20" s="497">
        <v>11</v>
      </c>
      <c r="B20" s="231" t="s">
        <v>112</v>
      </c>
      <c r="C20" s="2540">
        <f t="shared" si="0"/>
        <v>46.800000000000004</v>
      </c>
      <c r="D20" s="635">
        <f>'12 л. РАСКЛАДКА'!V24</f>
        <v>0</v>
      </c>
      <c r="E20" s="74">
        <f>'12 л. РАСКЛАДКА'!V82</f>
        <v>0</v>
      </c>
      <c r="F20" s="74">
        <f>'12 л. РАСКЛАДКА'!V141</f>
        <v>80.34</v>
      </c>
      <c r="G20" s="74">
        <f>'12 л. РАСКЛАДКА'!V197</f>
        <v>157.30000000000001</v>
      </c>
      <c r="H20" s="74">
        <f>'12 л. РАСКЛАДКА'!V254</f>
        <v>40.299999999999997</v>
      </c>
      <c r="I20" s="74">
        <f>'12 л. РАСКЛАДКА'!V310</f>
        <v>36.4</v>
      </c>
      <c r="J20" s="74">
        <f>'12 л. РАСКЛАДКА'!V366</f>
        <v>79</v>
      </c>
      <c r="K20" s="74">
        <f>'12 л. РАСКЛАДКА'!V419</f>
        <v>0</v>
      </c>
      <c r="L20" s="74">
        <f>'12 л. РАСКЛАДКА'!V473</f>
        <v>74.66</v>
      </c>
      <c r="M20" s="1023">
        <f>'12 л. РАСКЛАДКА'!V526</f>
        <v>0</v>
      </c>
      <c r="N20" s="1026">
        <f t="shared" si="1"/>
        <v>468</v>
      </c>
      <c r="O20" s="1915">
        <f t="shared" si="2"/>
        <v>0</v>
      </c>
      <c r="P20" s="1030">
        <f t="shared" si="3"/>
        <v>468</v>
      </c>
      <c r="Q20" s="2534">
        <v>78</v>
      </c>
      <c r="S20" s="648"/>
      <c r="T20" s="654"/>
      <c r="U20" s="381"/>
      <c r="V20" s="107"/>
      <c r="W20" s="107"/>
      <c r="X20" s="107"/>
      <c r="Y20" s="107"/>
      <c r="Z20" s="650"/>
      <c r="AA20" s="126"/>
      <c r="AB20" s="107"/>
      <c r="AC20" s="651"/>
      <c r="AD20" s="107"/>
      <c r="AE20" s="652"/>
      <c r="AG20" s="107"/>
      <c r="AH20" s="107"/>
      <c r="AI20" s="107"/>
    </row>
    <row r="21" spans="1:35">
      <c r="A21" s="497">
        <v>12</v>
      </c>
      <c r="B21" s="231" t="s">
        <v>113</v>
      </c>
      <c r="C21" s="2540">
        <f t="shared" si="0"/>
        <v>31.8</v>
      </c>
      <c r="D21" s="635">
        <f>'12 л. РАСКЛАДКА'!V25</f>
        <v>50</v>
      </c>
      <c r="E21" s="74">
        <f>'12 л. РАСКЛАДКА'!V83</f>
        <v>0</v>
      </c>
      <c r="F21" s="74">
        <f>'12 л. РАСКЛАДКА'!V142</f>
        <v>0</v>
      </c>
      <c r="G21" s="74">
        <f>'12 л. РАСКЛАДКА'!V198</f>
        <v>0</v>
      </c>
      <c r="H21" s="74">
        <f>'12 л. РАСКЛАДКА'!V255</f>
        <v>0</v>
      </c>
      <c r="I21" s="74">
        <f>'12 л. РАСКЛАДКА'!V311</f>
        <v>0</v>
      </c>
      <c r="J21" s="74">
        <f>'12 л. РАСКЛАДКА'!V367</f>
        <v>135.5</v>
      </c>
      <c r="K21" s="74">
        <f>'12 л. РАСКЛАДКА'!V420</f>
        <v>0</v>
      </c>
      <c r="L21" s="74">
        <f>'12 л. РАСКЛАДКА'!V474</f>
        <v>0</v>
      </c>
      <c r="M21" s="1023">
        <f>'12 л. РАСКЛАДКА'!V527</f>
        <v>132.5</v>
      </c>
      <c r="N21" s="1026">
        <f t="shared" si="1"/>
        <v>318</v>
      </c>
      <c r="O21" s="1915">
        <f t="shared" si="2"/>
        <v>0</v>
      </c>
      <c r="P21" s="1030">
        <f t="shared" si="3"/>
        <v>318</v>
      </c>
      <c r="Q21" s="2534">
        <v>53</v>
      </c>
      <c r="S21" s="648"/>
      <c r="T21" s="654"/>
      <c r="U21" s="381"/>
      <c r="V21" s="107"/>
      <c r="W21" s="107"/>
      <c r="X21" s="107"/>
      <c r="Y21" s="107"/>
      <c r="Z21" s="650"/>
      <c r="AA21" s="126"/>
      <c r="AB21" s="107"/>
      <c r="AC21" s="651"/>
      <c r="AD21" s="107"/>
      <c r="AE21" s="652"/>
      <c r="AG21" s="107"/>
      <c r="AH21" s="107"/>
      <c r="AI21" s="107"/>
    </row>
    <row r="22" spans="1:35" ht="12.75" customHeight="1">
      <c r="A22" s="497">
        <v>13</v>
      </c>
      <c r="B22" s="231" t="s">
        <v>46</v>
      </c>
      <c r="C22" s="2540">
        <f t="shared" si="0"/>
        <v>46.2</v>
      </c>
      <c r="D22" s="635">
        <f>'12 л. РАСКЛАДКА'!V26</f>
        <v>41.87</v>
      </c>
      <c r="E22" s="74">
        <f>'12 л. РАСКЛАДКА'!V84</f>
        <v>0</v>
      </c>
      <c r="F22" s="74">
        <f>'12 л. РАСКЛАДКА'!V143</f>
        <v>84.3</v>
      </c>
      <c r="G22" s="74">
        <f>'12 л. РАСКЛАДКА'!V199</f>
        <v>0</v>
      </c>
      <c r="H22" s="74">
        <f>'12 л. РАСКЛАДКА'!V256</f>
        <v>108.2</v>
      </c>
      <c r="I22" s="74">
        <f>'12 л. РАСКЛАДКА'!V312</f>
        <v>92.4</v>
      </c>
      <c r="J22" s="74">
        <f>'12 л. РАСКЛАДКА'!V368</f>
        <v>0</v>
      </c>
      <c r="K22" s="74">
        <f>'12 л. РАСКЛАДКА'!V421</f>
        <v>52</v>
      </c>
      <c r="L22" s="74">
        <f>'12 л. РАСКЛАДКА'!V475</f>
        <v>0</v>
      </c>
      <c r="M22" s="1023">
        <f>'12 л. РАСКЛАДКА'!V528</f>
        <v>70.8</v>
      </c>
      <c r="N22" s="1026">
        <f t="shared" si="1"/>
        <v>449.57</v>
      </c>
      <c r="O22" s="2095">
        <f t="shared" si="2"/>
        <v>-2.6904761904761898</v>
      </c>
      <c r="P22" s="1030">
        <f t="shared" si="3"/>
        <v>462</v>
      </c>
      <c r="Q22" s="2534">
        <v>77</v>
      </c>
      <c r="S22" s="648"/>
      <c r="T22" s="654"/>
      <c r="U22" s="381"/>
      <c r="V22" s="107"/>
      <c r="W22" s="107"/>
      <c r="X22" s="107"/>
      <c r="Y22" s="107"/>
      <c r="Z22" s="650"/>
      <c r="AA22" s="126"/>
      <c r="AB22" s="107"/>
      <c r="AC22" s="651"/>
      <c r="AD22" s="107"/>
      <c r="AE22" s="652"/>
      <c r="AG22" s="107"/>
      <c r="AH22" s="107"/>
      <c r="AI22" s="107"/>
    </row>
    <row r="23" spans="1:35" ht="13.5" customHeight="1">
      <c r="A23" s="497">
        <v>14</v>
      </c>
      <c r="B23" s="231" t="s">
        <v>114</v>
      </c>
      <c r="C23" s="2540">
        <f t="shared" si="0"/>
        <v>24</v>
      </c>
      <c r="D23" s="635">
        <f>'12 л. РАСКЛАДКА'!V27</f>
        <v>0</v>
      </c>
      <c r="E23" s="74">
        <f>'12 л. РАСКЛАДКА'!V85</f>
        <v>124.8</v>
      </c>
      <c r="F23" s="74">
        <f>'12 л. РАСКЛАДКА'!V144</f>
        <v>0</v>
      </c>
      <c r="G23" s="74">
        <f>'12 л. РАСКЛАДКА'!V200</f>
        <v>0</v>
      </c>
      <c r="H23" s="74">
        <f>'12 л. РАСКЛАДКА'!V257</f>
        <v>0</v>
      </c>
      <c r="I23" s="74">
        <f>'12 л. РАСКЛАДКА'!V313</f>
        <v>0</v>
      </c>
      <c r="J23" s="74">
        <f>'12 л. РАСКЛАДКА'!V369</f>
        <v>0</v>
      </c>
      <c r="K23" s="74">
        <f>'12 л. РАСКЛАДКА'!V422</f>
        <v>0</v>
      </c>
      <c r="L23" s="74">
        <f>'12 л. РАСКЛАДКА'!V476</f>
        <v>100</v>
      </c>
      <c r="M23" s="1023">
        <f>'12 л. РАСКЛАДКА'!V529</f>
        <v>0</v>
      </c>
      <c r="N23" s="1026">
        <f t="shared" si="1"/>
        <v>224.8</v>
      </c>
      <c r="O23" s="2095">
        <f t="shared" si="2"/>
        <v>-6.3333333333333286</v>
      </c>
      <c r="P23" s="1030">
        <f t="shared" si="3"/>
        <v>240</v>
      </c>
      <c r="Q23" s="2534">
        <v>40</v>
      </c>
      <c r="S23" s="648"/>
      <c r="T23" s="654"/>
      <c r="U23" s="381"/>
      <c r="V23" s="107"/>
      <c r="W23" s="107"/>
      <c r="X23" s="107"/>
      <c r="Y23" s="107"/>
      <c r="Z23" s="650"/>
      <c r="AA23" s="126"/>
      <c r="AB23" s="107"/>
      <c r="AC23" s="651"/>
      <c r="AD23" s="107"/>
      <c r="AE23" s="652"/>
      <c r="AG23" s="107"/>
      <c r="AH23" s="107"/>
      <c r="AI23" s="107"/>
    </row>
    <row r="24" spans="1:35" ht="12" customHeight="1">
      <c r="A24" s="497">
        <v>15</v>
      </c>
      <c r="B24" s="231" t="s">
        <v>216</v>
      </c>
      <c r="C24" s="2540">
        <f t="shared" si="0"/>
        <v>210</v>
      </c>
      <c r="D24" s="635">
        <f>'12 л. РАСКЛАДКА'!V28</f>
        <v>177.86599999999999</v>
      </c>
      <c r="E24" s="74">
        <f>'12 л. РАСКЛАДКА'!V86</f>
        <v>50</v>
      </c>
      <c r="F24" s="74">
        <f>'12 л. РАСКЛАДКА'!V145</f>
        <v>234.7</v>
      </c>
      <c r="G24" s="74">
        <f>'12 л. РАСКЛАДКА'!V201</f>
        <v>99.01</v>
      </c>
      <c r="H24" s="74">
        <f>'12 л. РАСКЛАДКА'!V258</f>
        <v>283.32</v>
      </c>
      <c r="I24" s="74">
        <f>'12 л. РАСКЛАДКА'!V314</f>
        <v>302.39999999999998</v>
      </c>
      <c r="J24" s="74">
        <f>'12 л. РАСКЛАДКА'!V370</f>
        <v>100</v>
      </c>
      <c r="K24" s="74">
        <f>'12 л. РАСКЛАДКА'!V423</f>
        <v>490.58000000000004</v>
      </c>
      <c r="L24" s="74">
        <f>'12 л. РАСКЛАДКА'!V477</f>
        <v>77.84</v>
      </c>
      <c r="M24" s="1023">
        <f>'12 л. РАСКЛАДКА'!V530</f>
        <v>236</v>
      </c>
      <c r="N24" s="1026">
        <f t="shared" si="1"/>
        <v>2051.7159999999994</v>
      </c>
      <c r="O24" s="2095">
        <f t="shared" si="2"/>
        <v>-2.2992380952381239</v>
      </c>
      <c r="P24" s="1030">
        <f t="shared" si="3"/>
        <v>2100</v>
      </c>
      <c r="Q24" s="2534">
        <v>350</v>
      </c>
      <c r="S24" s="648"/>
      <c r="T24" s="654"/>
      <c r="U24" s="381"/>
      <c r="V24" s="107"/>
      <c r="W24" s="107"/>
      <c r="X24" s="107"/>
      <c r="Y24" s="107"/>
      <c r="Z24" s="650"/>
      <c r="AA24" s="126"/>
      <c r="AB24" s="107"/>
      <c r="AC24" s="651"/>
      <c r="AD24" s="107"/>
      <c r="AE24" s="655"/>
      <c r="AG24" s="107"/>
      <c r="AH24" s="107"/>
      <c r="AI24" s="107"/>
    </row>
    <row r="25" spans="1:35" ht="14.25" customHeight="1">
      <c r="A25" s="497">
        <v>16</v>
      </c>
      <c r="B25" s="231" t="s">
        <v>217</v>
      </c>
      <c r="C25" s="2540">
        <f t="shared" si="0"/>
        <v>108</v>
      </c>
      <c r="D25" s="635">
        <f>'12 л. РАСКЛАДКА'!V29</f>
        <v>0</v>
      </c>
      <c r="E25" s="74">
        <f>'12 л. РАСКЛАДКА'!V87</f>
        <v>0</v>
      </c>
      <c r="F25" s="74">
        <f>'12 л. РАСКЛАДКА'!V146</f>
        <v>0</v>
      </c>
      <c r="G25" s="74">
        <f>'12 л. РАСКЛАДКА'!V202</f>
        <v>0</v>
      </c>
      <c r="H25" s="74">
        <f>'12 л. РАСКЛАДКА'!V259</f>
        <v>0</v>
      </c>
      <c r="I25" s="74">
        <f>'12 л. РАСКЛАДКА'!V315</f>
        <v>0</v>
      </c>
      <c r="J25" s="74">
        <f>'12 л. РАСКЛАДКА'!V371</f>
        <v>0</v>
      </c>
      <c r="K25" s="74">
        <f>'12 л. РАСКЛАДКА'!V424</f>
        <v>0</v>
      </c>
      <c r="L25" s="74">
        <f>'12 л. РАСКЛАДКА'!V478</f>
        <v>0</v>
      </c>
      <c r="M25" s="1023">
        <f>'12 л. РАСКЛАДКА'!V531</f>
        <v>0</v>
      </c>
      <c r="N25" s="1026">
        <f t="shared" si="1"/>
        <v>0</v>
      </c>
      <c r="O25" s="1029">
        <f t="shared" si="2"/>
        <v>-100</v>
      </c>
      <c r="P25" s="1030">
        <f t="shared" si="3"/>
        <v>1080</v>
      </c>
      <c r="Q25" s="2534">
        <v>180</v>
      </c>
      <c r="S25" s="653"/>
      <c r="T25" s="654"/>
      <c r="U25" s="381"/>
      <c r="V25" s="107"/>
      <c r="W25" s="107"/>
      <c r="X25" s="107"/>
      <c r="Y25" s="107"/>
      <c r="Z25" s="650"/>
      <c r="AA25" s="126"/>
      <c r="AB25" s="107"/>
      <c r="AC25" s="651"/>
      <c r="AD25" s="107"/>
      <c r="AE25" s="661"/>
      <c r="AG25" s="107"/>
      <c r="AH25" s="107"/>
      <c r="AI25" s="107"/>
    </row>
    <row r="26" spans="1:35">
      <c r="A26" s="497">
        <v>17</v>
      </c>
      <c r="B26" s="231" t="s">
        <v>218</v>
      </c>
      <c r="C26" s="2540">
        <f t="shared" si="0"/>
        <v>36</v>
      </c>
      <c r="D26" s="635">
        <f>'12 л. РАСКЛАДКА'!V30</f>
        <v>0</v>
      </c>
      <c r="E26" s="74">
        <f>'12 л. РАСКЛАДКА'!V88</f>
        <v>150</v>
      </c>
      <c r="F26" s="74">
        <f>'12 л. РАСКЛАДКА'!V147</f>
        <v>0</v>
      </c>
      <c r="G26" s="74">
        <f>'12 л. РАСКЛАДКА'!V203</f>
        <v>0</v>
      </c>
      <c r="H26" s="74">
        <f>'12 л. РАСКЛАДКА'!V260</f>
        <v>109.7</v>
      </c>
      <c r="I26" s="74">
        <f>'12 л. РАСКЛАДКА'!V316</f>
        <v>0</v>
      </c>
      <c r="J26" s="74">
        <f>'12 л. РАСКЛАДКА'!V372</f>
        <v>0</v>
      </c>
      <c r="K26" s="74">
        <f>'12 л. РАСКЛАДКА'!V425</f>
        <v>45</v>
      </c>
      <c r="L26" s="74">
        <f>'12 л. РАСКЛАДКА'!V479</f>
        <v>0</v>
      </c>
      <c r="M26" s="1023">
        <f>'12 л. РАСКЛАДКА'!V532</f>
        <v>28.56</v>
      </c>
      <c r="N26" s="1026">
        <f t="shared" si="1"/>
        <v>333.26</v>
      </c>
      <c r="O26" s="1915">
        <f t="shared" si="2"/>
        <v>-7.4277777777777771</v>
      </c>
      <c r="P26" s="1030">
        <f t="shared" si="3"/>
        <v>360</v>
      </c>
      <c r="Q26" s="2534">
        <v>60</v>
      </c>
      <c r="S26" s="648"/>
      <c r="T26" s="654"/>
      <c r="U26" s="381"/>
      <c r="V26" s="107"/>
      <c r="W26" s="107"/>
      <c r="X26" s="107"/>
      <c r="Y26" s="107"/>
      <c r="Z26" s="650"/>
      <c r="AA26" s="126"/>
      <c r="AB26" s="107"/>
      <c r="AC26" s="651"/>
      <c r="AD26" s="107"/>
      <c r="AE26" s="652"/>
      <c r="AG26" s="107"/>
      <c r="AH26" s="107"/>
      <c r="AI26" s="107"/>
    </row>
    <row r="27" spans="1:35">
      <c r="A27" s="497">
        <v>18</v>
      </c>
      <c r="B27" s="231" t="s">
        <v>47</v>
      </c>
      <c r="C27" s="2540">
        <f t="shared" si="0"/>
        <v>9</v>
      </c>
      <c r="D27" s="635">
        <f>'12 л. РАСКЛАДКА'!V31</f>
        <v>51.56</v>
      </c>
      <c r="E27" s="74">
        <f>'12 л. РАСКЛАДКА'!V89</f>
        <v>0</v>
      </c>
      <c r="F27" s="74">
        <f>'12 л. РАСКЛАДКА'!V148</f>
        <v>0</v>
      </c>
      <c r="G27" s="74">
        <f>'12 л. РАСКЛАДКА'!V204</f>
        <v>0</v>
      </c>
      <c r="H27" s="74">
        <f>'12 л. РАСКЛАДКА'!V261</f>
        <v>33.44</v>
      </c>
      <c r="I27" s="74">
        <f>'12 л. РАСКЛАДКА'!V317</f>
        <v>0</v>
      </c>
      <c r="J27" s="74">
        <f>'12 л. РАСКЛАДКА'!V373</f>
        <v>0</v>
      </c>
      <c r="K27" s="74">
        <f>'12 л. РАСКЛАДКА'!V426</f>
        <v>0</v>
      </c>
      <c r="L27" s="74">
        <f>'12 л. РАСКЛАДКА'!V480</f>
        <v>0</v>
      </c>
      <c r="M27" s="1023">
        <f>'12 л. РАСКЛАДКА'!V533</f>
        <v>0</v>
      </c>
      <c r="N27" s="1026">
        <f t="shared" si="1"/>
        <v>85</v>
      </c>
      <c r="O27" s="1915">
        <f t="shared" si="2"/>
        <v>-5.5555555555555571</v>
      </c>
      <c r="P27" s="1030">
        <f t="shared" si="3"/>
        <v>90</v>
      </c>
      <c r="Q27" s="2534">
        <v>15</v>
      </c>
      <c r="S27" s="648"/>
      <c r="T27" s="654"/>
      <c r="U27" s="381"/>
      <c r="V27" s="107"/>
      <c r="W27" s="107"/>
      <c r="X27" s="107"/>
      <c r="Y27" s="107"/>
      <c r="Z27" s="650"/>
      <c r="AA27" s="126"/>
      <c r="AB27" s="107"/>
      <c r="AC27" s="651"/>
      <c r="AD27" s="107"/>
      <c r="AE27" s="652"/>
      <c r="AG27" s="107"/>
      <c r="AH27" s="107"/>
      <c r="AI27" s="107"/>
    </row>
    <row r="28" spans="1:35">
      <c r="A28" s="497">
        <v>19</v>
      </c>
      <c r="B28" s="231" t="s">
        <v>219</v>
      </c>
      <c r="C28" s="2540">
        <f t="shared" si="0"/>
        <v>6</v>
      </c>
      <c r="D28" s="635">
        <f>'12 л. РАСКЛАДКА'!V32</f>
        <v>13.5</v>
      </c>
      <c r="E28" s="74">
        <f>'12 л. РАСКЛАДКА'!V90</f>
        <v>24.299999999999997</v>
      </c>
      <c r="F28" s="74">
        <f>'12 л. РАСКЛАДКА'!V149</f>
        <v>5</v>
      </c>
      <c r="G28" s="74">
        <f>'12 л. РАСКЛАДКА'!V205</f>
        <v>0</v>
      </c>
      <c r="H28" s="74">
        <f>'12 л. РАСКЛАДКА'!V262</f>
        <v>6.7</v>
      </c>
      <c r="I28" s="74">
        <f>'12 л. РАСКЛАДКА'!V318</f>
        <v>0</v>
      </c>
      <c r="J28" s="74">
        <f>'12 л. РАСКЛАДКА'!V374</f>
        <v>0</v>
      </c>
      <c r="K28" s="74">
        <f>'12 л. РАСКЛАДКА'!V427</f>
        <v>0</v>
      </c>
      <c r="L28" s="74">
        <f>'12 л. РАСКЛАДКА'!V481</f>
        <v>10.5</v>
      </c>
      <c r="M28" s="1023">
        <f>'12 л. РАСКЛАДКА'!V534</f>
        <v>0</v>
      </c>
      <c r="N28" s="1026">
        <f t="shared" si="1"/>
        <v>60</v>
      </c>
      <c r="O28" s="1915">
        <f t="shared" si="2"/>
        <v>0</v>
      </c>
      <c r="P28" s="1030">
        <f t="shared" si="3"/>
        <v>60</v>
      </c>
      <c r="Q28" s="2534">
        <v>10</v>
      </c>
      <c r="S28" s="648"/>
      <c r="T28" s="654"/>
      <c r="U28" s="381"/>
      <c r="V28" s="107"/>
      <c r="W28" s="107"/>
      <c r="X28" s="107"/>
      <c r="Y28" s="107"/>
      <c r="Z28" s="650"/>
      <c r="AA28" s="126"/>
      <c r="AB28" s="107"/>
      <c r="AC28" s="651"/>
      <c r="AD28" s="107"/>
      <c r="AE28" s="657"/>
      <c r="AG28" s="107"/>
      <c r="AH28" s="107"/>
      <c r="AI28" s="107"/>
    </row>
    <row r="29" spans="1:35">
      <c r="A29" s="497">
        <v>20</v>
      </c>
      <c r="B29" s="231" t="s">
        <v>48</v>
      </c>
      <c r="C29" s="2540">
        <f t="shared" si="0"/>
        <v>21</v>
      </c>
      <c r="D29" s="635">
        <f>'12 л. РАСКЛАДКА'!V33</f>
        <v>19.2</v>
      </c>
      <c r="E29" s="74">
        <f>'12 л. РАСКЛАДКА'!V91</f>
        <v>29.7</v>
      </c>
      <c r="F29" s="74">
        <f>'12 л. РАСКЛАДКА'!V150</f>
        <v>18.25</v>
      </c>
      <c r="G29" s="74">
        <f>'12 л. РАСКЛАДКА'!V206</f>
        <v>15.149999999999999</v>
      </c>
      <c r="H29" s="74">
        <f>'12 л. РАСКЛАДКА'!V263</f>
        <v>16.100000000000001</v>
      </c>
      <c r="I29" s="74">
        <f>'12 л. РАСКЛАДКА'!V319</f>
        <v>26</v>
      </c>
      <c r="J29" s="74">
        <f>'12 л. РАСКЛАДКА'!V375</f>
        <v>15.740000000000002</v>
      </c>
      <c r="K29" s="74">
        <f>'12 л. РАСКЛАДКА'!V428</f>
        <v>35.57</v>
      </c>
      <c r="L29" s="74">
        <f>'12 л. РАСКЛАДКА'!V482</f>
        <v>22</v>
      </c>
      <c r="M29" s="1023">
        <f>'12 л. РАСКЛАДКА'!V535</f>
        <v>13.19</v>
      </c>
      <c r="N29" s="1026">
        <f t="shared" si="1"/>
        <v>210.9</v>
      </c>
      <c r="O29" s="1915">
        <f t="shared" si="2"/>
        <v>0.4285714285714306</v>
      </c>
      <c r="P29" s="1030">
        <f t="shared" si="3"/>
        <v>210</v>
      </c>
      <c r="Q29" s="2534">
        <v>35</v>
      </c>
      <c r="S29" s="648"/>
      <c r="T29" s="654"/>
      <c r="U29" s="381"/>
      <c r="V29" s="107"/>
      <c r="W29" s="107"/>
      <c r="X29" s="107"/>
      <c r="Y29" s="107"/>
      <c r="Z29" s="650"/>
      <c r="AA29" s="126"/>
      <c r="AB29" s="107"/>
      <c r="AC29" s="651"/>
      <c r="AD29" s="107"/>
      <c r="AE29" s="652"/>
      <c r="AG29" s="107"/>
      <c r="AH29" s="107"/>
      <c r="AI29" s="107"/>
    </row>
    <row r="30" spans="1:35">
      <c r="A30" s="497">
        <v>21</v>
      </c>
      <c r="B30" s="231" t="s">
        <v>49</v>
      </c>
      <c r="C30" s="2540">
        <f t="shared" si="0"/>
        <v>10.799999999999999</v>
      </c>
      <c r="D30" s="635">
        <f>'12 л. РАСКЛАДКА'!V34</f>
        <v>6</v>
      </c>
      <c r="E30" s="74">
        <f>'12 л. РАСКЛАДКА'!V92</f>
        <v>5</v>
      </c>
      <c r="F30" s="74">
        <f>'12 л. РАСКЛАДКА'!V151</f>
        <v>16.899999999999999</v>
      </c>
      <c r="G30" s="74">
        <f>'12 л. РАСКЛАДКА'!V207</f>
        <v>11</v>
      </c>
      <c r="H30" s="74">
        <f>'12 л. РАСКЛАДКА'!V264</f>
        <v>18.100000000000001</v>
      </c>
      <c r="I30" s="74">
        <f>'12 л. РАСКЛАДКА'!V320</f>
        <v>3</v>
      </c>
      <c r="J30" s="74">
        <f>'12 л. РАСКЛАДКА'!V376</f>
        <v>11</v>
      </c>
      <c r="K30" s="74">
        <f>'12 л. РАСКЛАДКА'!V429</f>
        <v>7.9</v>
      </c>
      <c r="L30" s="74">
        <f>'12 л. РАСКЛАДКА'!V483</f>
        <v>11</v>
      </c>
      <c r="M30" s="1023">
        <f>'12 л. РАСКЛАДКА'!V536</f>
        <v>16.399999999999999</v>
      </c>
      <c r="N30" s="1026">
        <f t="shared" si="1"/>
        <v>106.30000000000001</v>
      </c>
      <c r="O30" s="2095">
        <f t="shared" si="2"/>
        <v>-1.574074074074062</v>
      </c>
      <c r="P30" s="1030">
        <f t="shared" si="3"/>
        <v>108</v>
      </c>
      <c r="Q30" s="2534">
        <v>18</v>
      </c>
      <c r="S30" s="648"/>
      <c r="T30" s="654"/>
      <c r="U30" s="381"/>
      <c r="V30" s="107"/>
      <c r="W30" s="107"/>
      <c r="X30" s="107"/>
      <c r="Y30" s="107"/>
      <c r="Z30" s="650"/>
      <c r="AA30" s="126"/>
      <c r="AB30" s="107"/>
      <c r="AC30" s="651"/>
      <c r="AD30" s="107"/>
      <c r="AE30" s="652"/>
      <c r="AG30" s="107"/>
      <c r="AH30" s="107"/>
      <c r="AI30" s="107"/>
    </row>
    <row r="31" spans="1:35" ht="12" customHeight="1">
      <c r="A31" s="497">
        <v>22</v>
      </c>
      <c r="B31" s="231" t="s">
        <v>220</v>
      </c>
      <c r="C31" s="2540">
        <f t="shared" si="0"/>
        <v>24</v>
      </c>
      <c r="D31" s="635">
        <f>'12 л. РАСКЛАДКА'!V35</f>
        <v>5.2240000000000002</v>
      </c>
      <c r="E31" s="74">
        <f>'12 л. РАСКЛАДКА'!V93</f>
        <v>5.4</v>
      </c>
      <c r="F31" s="74">
        <f>'12 л. РАСКЛАДКА'!V152</f>
        <v>0</v>
      </c>
      <c r="G31" s="74">
        <f>'12 л. РАСКЛАДКА'!V208</f>
        <v>12.46</v>
      </c>
      <c r="H31" s="74">
        <f>'12 л. РАСКЛАДКА'!V265</f>
        <v>16.880000000000003</v>
      </c>
      <c r="I31" s="74">
        <f>'12 л. РАСКЛАДКА'!V321</f>
        <v>91</v>
      </c>
      <c r="J31" s="74">
        <f>'12 л. РАСКЛАДКА'!V377</f>
        <v>0</v>
      </c>
      <c r="K31" s="74">
        <f>'12 л. РАСКЛАДКА'!V430</f>
        <v>7.4</v>
      </c>
      <c r="L31" s="74">
        <f>'12 л. РАСКЛАДКА'!V484</f>
        <v>76.8</v>
      </c>
      <c r="M31" s="1023">
        <f>'12 л. РАСКЛАДКА'!V537</f>
        <v>24.84</v>
      </c>
      <c r="N31" s="1026">
        <f t="shared" si="1"/>
        <v>240.00399999999999</v>
      </c>
      <c r="O31" s="2095">
        <f t="shared" si="2"/>
        <v>1.66666666665094E-3</v>
      </c>
      <c r="P31" s="1030">
        <f t="shared" si="3"/>
        <v>240</v>
      </c>
      <c r="Q31" s="2534">
        <v>40</v>
      </c>
      <c r="S31" s="648"/>
      <c r="T31" s="654"/>
      <c r="U31" s="381"/>
      <c r="V31" s="107"/>
      <c r="W31" s="107"/>
      <c r="X31" s="107"/>
      <c r="Y31" s="107"/>
      <c r="Z31" s="650"/>
      <c r="AA31" s="126"/>
      <c r="AB31" s="107"/>
      <c r="AC31" s="651"/>
      <c r="AD31" s="107"/>
      <c r="AE31" s="652"/>
      <c r="AG31" s="107"/>
      <c r="AH31" s="107"/>
      <c r="AI31" s="107"/>
    </row>
    <row r="32" spans="1:35" ht="13.5" customHeight="1">
      <c r="A32" s="497">
        <v>23</v>
      </c>
      <c r="B32" s="231" t="s">
        <v>50</v>
      </c>
      <c r="C32" s="2540">
        <f t="shared" si="0"/>
        <v>21</v>
      </c>
      <c r="D32" s="635">
        <f>'12 л. РАСКЛАДКА'!V36</f>
        <v>14.6</v>
      </c>
      <c r="E32" s="74">
        <f>'12 л. РАСКЛАДКА'!V94</f>
        <v>28.5</v>
      </c>
      <c r="F32" s="74">
        <f>'12 л. РАСКЛАДКА'!V153</f>
        <v>14.870000000000001</v>
      </c>
      <c r="G32" s="74">
        <f>'12 л. РАСКЛАДКА'!V209</f>
        <v>10</v>
      </c>
      <c r="H32" s="74">
        <f>'12 л. РАСКЛАДКА'!V266</f>
        <v>39.840000000000003</v>
      </c>
      <c r="I32" s="74">
        <f>'12 л. РАСКЛАДКА'!V322</f>
        <v>10</v>
      </c>
      <c r="J32" s="74">
        <f>'12 л. РАСКЛАДКА'!V378</f>
        <v>26</v>
      </c>
      <c r="K32" s="74">
        <f>'12 л. РАСКЛАДКА'!V431</f>
        <v>35.629999999999995</v>
      </c>
      <c r="L32" s="74">
        <f>'12 л. РАСКЛАДКА'!V485</f>
        <v>14.719999999999999</v>
      </c>
      <c r="M32" s="1023">
        <f>'12 л. РАСКЛАДКА'!V538</f>
        <v>13.44</v>
      </c>
      <c r="N32" s="1026">
        <f t="shared" si="1"/>
        <v>207.6</v>
      </c>
      <c r="O32" s="2095">
        <f t="shared" si="2"/>
        <v>-1.1428571428571388</v>
      </c>
      <c r="P32" s="1030">
        <f t="shared" si="3"/>
        <v>210</v>
      </c>
      <c r="Q32" s="2534">
        <v>35</v>
      </c>
      <c r="S32" s="648"/>
      <c r="T32" s="654"/>
      <c r="U32" s="381"/>
      <c r="V32" s="107"/>
      <c r="W32" s="107"/>
      <c r="X32" s="107"/>
      <c r="Y32" s="107"/>
      <c r="Z32" s="650"/>
      <c r="AA32" s="126"/>
      <c r="AB32" s="107"/>
      <c r="AC32" s="651"/>
      <c r="AD32" s="107"/>
      <c r="AE32" s="652"/>
      <c r="AG32" s="107"/>
      <c r="AH32" s="107"/>
      <c r="AI32" s="107"/>
    </row>
    <row r="33" spans="1:35" ht="12.75" customHeight="1">
      <c r="A33" s="497">
        <v>24</v>
      </c>
      <c r="B33" s="231" t="s">
        <v>51</v>
      </c>
      <c r="C33" s="2540">
        <f t="shared" si="0"/>
        <v>9</v>
      </c>
      <c r="D33" s="635">
        <f>'12 л. РАСКЛАДКА'!V37</f>
        <v>35</v>
      </c>
      <c r="E33" s="74">
        <f>'12 л. РАСКЛАДКА'!V95</f>
        <v>0</v>
      </c>
      <c r="F33" s="74">
        <f>'12 л. РАСКЛАДКА'!V154</f>
        <v>0</v>
      </c>
      <c r="G33" s="74">
        <f>'12 л. РАСКЛАДКА'!V210</f>
        <v>0</v>
      </c>
      <c r="H33" s="74">
        <f>'12 л. РАСКЛАДКА'!V267</f>
        <v>0</v>
      </c>
      <c r="I33" s="74">
        <f>'12 л. РАСКЛАДКА'!V323</f>
        <v>0</v>
      </c>
      <c r="J33" s="74">
        <f>'12 л. РАСКЛАДКА'!V379</f>
        <v>50</v>
      </c>
      <c r="K33" s="74">
        <f>'12 л. РАСКЛАДКА'!V432</f>
        <v>0</v>
      </c>
      <c r="L33" s="74">
        <f>'12 л. РАСКЛАДКА'!V486</f>
        <v>0</v>
      </c>
      <c r="M33" s="1023">
        <f>'12 л. РАСКЛАДКА'!V539</f>
        <v>0</v>
      </c>
      <c r="N33" s="1026">
        <f t="shared" si="1"/>
        <v>85</v>
      </c>
      <c r="O33" s="2095">
        <f t="shared" si="2"/>
        <v>-5.5555555555555571</v>
      </c>
      <c r="P33" s="1030">
        <f t="shared" si="3"/>
        <v>90</v>
      </c>
      <c r="Q33" s="2534">
        <v>15</v>
      </c>
      <c r="S33" s="648"/>
      <c r="T33" s="654"/>
      <c r="U33" s="381"/>
      <c r="V33" s="107"/>
      <c r="W33" s="107"/>
      <c r="X33" s="107"/>
      <c r="Y33" s="107"/>
      <c r="Z33" s="650"/>
      <c r="AA33" s="126"/>
      <c r="AB33" s="107"/>
      <c r="AC33" s="651"/>
      <c r="AD33" s="107"/>
      <c r="AE33" s="665"/>
      <c r="AG33" s="107"/>
      <c r="AH33" s="107"/>
      <c r="AI33" s="107"/>
    </row>
    <row r="34" spans="1:35" ht="12" customHeight="1">
      <c r="A34" s="497">
        <v>25</v>
      </c>
      <c r="B34" s="231" t="s">
        <v>52</v>
      </c>
      <c r="C34" s="2540">
        <f t="shared" si="0"/>
        <v>1.2</v>
      </c>
      <c r="D34" s="635">
        <f>'12 л. РАСКЛАДКА'!V38</f>
        <v>1</v>
      </c>
      <c r="E34" s="74">
        <f>'12 л. РАСКЛАДКА'!V96</f>
        <v>1</v>
      </c>
      <c r="F34" s="74">
        <f>'12 л. РАСКЛАДКА'!V155</f>
        <v>0</v>
      </c>
      <c r="G34" s="74">
        <f>'12 л. РАСКЛАДКА'!V211</f>
        <v>0</v>
      </c>
      <c r="H34" s="74">
        <f>'12 л. РАСКЛАДКА'!V268</f>
        <v>0</v>
      </c>
      <c r="I34" s="74">
        <f>'12 л. РАСКЛАДКА'!V324</f>
        <v>0</v>
      </c>
      <c r="J34" s="74">
        <f>'12 л. РАСКЛАДКА'!V380</f>
        <v>1</v>
      </c>
      <c r="K34" s="74">
        <f>'12 л. РАСКЛАДКА'!V433</f>
        <v>0</v>
      </c>
      <c r="L34" s="74">
        <f>'12 л. РАСКЛАДКА'!V487</f>
        <v>1</v>
      </c>
      <c r="M34" s="1023">
        <f>'12 л. РАСКЛАДКА'!V540</f>
        <v>0</v>
      </c>
      <c r="N34" s="1026">
        <f t="shared" si="1"/>
        <v>4</v>
      </c>
      <c r="O34" s="2095">
        <f t="shared" si="2"/>
        <v>-66.666666666666657</v>
      </c>
      <c r="P34" s="1030">
        <f t="shared" si="3"/>
        <v>12</v>
      </c>
      <c r="Q34" s="2534">
        <v>2</v>
      </c>
      <c r="S34" s="648"/>
      <c r="T34" s="662"/>
      <c r="U34" s="381"/>
      <c r="V34" s="107"/>
      <c r="W34" s="107"/>
      <c r="X34" s="107"/>
      <c r="Y34" s="107"/>
      <c r="Z34" s="650"/>
      <c r="AA34" s="126"/>
      <c r="AB34" s="107"/>
      <c r="AC34" s="651"/>
      <c r="AD34" s="107"/>
      <c r="AE34" s="665"/>
      <c r="AG34" s="107"/>
      <c r="AH34" s="107"/>
      <c r="AI34" s="107"/>
    </row>
    <row r="35" spans="1:35" ht="15.75" customHeight="1">
      <c r="A35" s="497">
        <v>26</v>
      </c>
      <c r="B35" s="231" t="s">
        <v>221</v>
      </c>
      <c r="C35" s="2540">
        <f t="shared" si="0"/>
        <v>0.72</v>
      </c>
      <c r="D35" s="635">
        <f>'12 л. РАСКЛАДКА'!V39</f>
        <v>0</v>
      </c>
      <c r="E35" s="74">
        <f>'12 л. РАСКЛАДКА'!V97</f>
        <v>0</v>
      </c>
      <c r="F35" s="74">
        <f>'12 л. РАСКЛАДКА'!V156</f>
        <v>0</v>
      </c>
      <c r="G35" s="74">
        <f>'12 л. РАСКЛАДКА'!V212</f>
        <v>0</v>
      </c>
      <c r="H35" s="74">
        <f>'12 л. РАСКЛАДКА'!V269</f>
        <v>4</v>
      </c>
      <c r="I35" s="74">
        <f>'12 л. РАСКЛАДКА'!V325</f>
        <v>0</v>
      </c>
      <c r="J35" s="74">
        <f>'12 л. РАСКЛАДКА'!V381</f>
        <v>0</v>
      </c>
      <c r="K35" s="74">
        <f>'12 л. РАСКЛАДКА'!V434</f>
        <v>4.4000000000000004</v>
      </c>
      <c r="L35" s="74">
        <f>'12 л. РАСКЛАДКА'!V488</f>
        <v>0</v>
      </c>
      <c r="M35" s="1023">
        <f>'12 л. РАСКЛАДКА'!V541</f>
        <v>0</v>
      </c>
      <c r="N35" s="1026">
        <f t="shared" si="1"/>
        <v>8.4</v>
      </c>
      <c r="O35" s="2095">
        <f t="shared" si="2"/>
        <v>16.666666666666671</v>
      </c>
      <c r="P35" s="1030">
        <f t="shared" si="3"/>
        <v>7.1999999999999993</v>
      </c>
      <c r="Q35" s="2534">
        <v>1.2</v>
      </c>
      <c r="S35" s="648"/>
      <c r="T35" s="654"/>
      <c r="U35" s="381"/>
      <c r="V35" s="107"/>
      <c r="W35" s="107"/>
      <c r="X35" s="107"/>
      <c r="Y35" s="107"/>
      <c r="Z35" s="650"/>
      <c r="AA35" s="126"/>
      <c r="AB35" s="107"/>
      <c r="AC35" s="651"/>
      <c r="AD35" s="107"/>
      <c r="AE35" s="665"/>
      <c r="AG35" s="107"/>
      <c r="AH35" s="107"/>
      <c r="AI35" s="107"/>
    </row>
    <row r="36" spans="1:35" ht="12" customHeight="1">
      <c r="A36" s="497">
        <v>27</v>
      </c>
      <c r="B36" s="231" t="s">
        <v>115</v>
      </c>
      <c r="C36" s="2540">
        <f t="shared" si="0"/>
        <v>1.2</v>
      </c>
      <c r="D36" s="635">
        <f>'12 л. РАСКЛАДКА'!V40</f>
        <v>0</v>
      </c>
      <c r="E36" s="74">
        <f>'12 л. РАСКЛАДКА'!V98</f>
        <v>0</v>
      </c>
      <c r="F36" s="74">
        <f>'12 л. РАСКЛАДКА'!V157</f>
        <v>3</v>
      </c>
      <c r="G36" s="74">
        <f>'12 л. РАСКЛАДКА'!V213</f>
        <v>0</v>
      </c>
      <c r="H36" s="74">
        <f>'12 л. РАСКЛАДКА'!V270</f>
        <v>0</v>
      </c>
      <c r="I36" s="74">
        <f>'12 л. РАСКЛАДКА'!V326</f>
        <v>5</v>
      </c>
      <c r="J36" s="74">
        <f>'12 л. РАСКЛАДКА'!V382</f>
        <v>0</v>
      </c>
      <c r="K36" s="74">
        <f>'12 л. РАСКЛАДКА'!V435</f>
        <v>0</v>
      </c>
      <c r="L36" s="74">
        <f>'12 л. РАСКЛАДКА'!V489</f>
        <v>0</v>
      </c>
      <c r="M36" s="1023">
        <f>'12 л. РАСКЛАДКА'!V542</f>
        <v>3</v>
      </c>
      <c r="N36" s="1026">
        <f t="shared" si="1"/>
        <v>11</v>
      </c>
      <c r="O36" s="2095">
        <f t="shared" si="2"/>
        <v>-8.3333333333333286</v>
      </c>
      <c r="P36" s="1030">
        <f t="shared" si="3"/>
        <v>12</v>
      </c>
      <c r="Q36" s="2534">
        <v>2</v>
      </c>
      <c r="S36" s="648"/>
      <c r="T36" s="662"/>
      <c r="U36" s="381"/>
      <c r="V36" s="107"/>
      <c r="W36" s="107"/>
      <c r="X36" s="107"/>
      <c r="Y36" s="107"/>
      <c r="Z36" s="650"/>
      <c r="AA36" s="126"/>
      <c r="AB36" s="107"/>
      <c r="AC36" s="651"/>
      <c r="AD36" s="107"/>
      <c r="AE36" s="665"/>
      <c r="AG36" s="107"/>
      <c r="AH36" s="107"/>
      <c r="AI36" s="107"/>
    </row>
    <row r="37" spans="1:35" ht="12" hidden="1" customHeight="1">
      <c r="A37" s="497">
        <v>28</v>
      </c>
      <c r="B37" s="231" t="s">
        <v>53</v>
      </c>
      <c r="C37" s="2540">
        <f t="shared" si="0"/>
        <v>0.18</v>
      </c>
      <c r="D37" s="635">
        <f>'12 л. РАСКЛАДКА'!V41</f>
        <v>0</v>
      </c>
      <c r="E37" s="74">
        <f>'12 л. РАСКЛАДКА'!V99</f>
        <v>0</v>
      </c>
      <c r="F37" s="74">
        <f>'12 л. РАСКЛАДКА'!V158</f>
        <v>0</v>
      </c>
      <c r="G37" s="74">
        <f>'12 л. РАСКЛАДКА'!V214</f>
        <v>0</v>
      </c>
      <c r="H37" s="74">
        <f>'12 л. РАСКЛАДКА'!V271</f>
        <v>0</v>
      </c>
      <c r="I37" s="74">
        <f>'12 л. РАСКЛАДКА'!V327</f>
        <v>0</v>
      </c>
      <c r="J37" s="74">
        <f>'12 л. РАСКЛАДКА'!V383</f>
        <v>0</v>
      </c>
      <c r="K37" s="74">
        <f>'12 л. РАСКЛАДКА'!V436</f>
        <v>0</v>
      </c>
      <c r="L37" s="74">
        <f>'12 л. РАСКЛАДКА'!V490</f>
        <v>0</v>
      </c>
      <c r="M37" s="1023">
        <f>'12 л. РАСКЛАДКА'!V543</f>
        <v>0</v>
      </c>
      <c r="N37" s="1026">
        <f t="shared" si="1"/>
        <v>0</v>
      </c>
      <c r="O37" s="1029">
        <f t="shared" si="2"/>
        <v>-100</v>
      </c>
      <c r="P37" s="1030">
        <f t="shared" si="3"/>
        <v>1.7999999999999998</v>
      </c>
      <c r="Q37" s="2534">
        <v>0.3</v>
      </c>
      <c r="S37" s="648"/>
      <c r="T37" s="654"/>
      <c r="U37" s="381"/>
      <c r="V37" s="107"/>
      <c r="W37" s="107"/>
      <c r="X37" s="107"/>
      <c r="Y37" s="107"/>
      <c r="Z37" s="650"/>
      <c r="AA37" s="126"/>
      <c r="AB37" s="107"/>
      <c r="AC37" s="651"/>
      <c r="AD37" s="107"/>
      <c r="AE37" s="2711"/>
      <c r="AG37" s="107"/>
      <c r="AH37" s="107"/>
      <c r="AI37" s="107"/>
    </row>
    <row r="38" spans="1:35" ht="12.75" customHeight="1">
      <c r="A38" s="497">
        <v>29</v>
      </c>
      <c r="B38" s="539" t="s">
        <v>222</v>
      </c>
      <c r="C38" s="2540">
        <f t="shared" si="0"/>
        <v>3</v>
      </c>
      <c r="D38" s="635">
        <f>'12 л. РАСКЛАДКА'!V42</f>
        <v>2.5270000000000001</v>
      </c>
      <c r="E38" s="74">
        <f>'12 л. РАСКЛАДКА'!V100</f>
        <v>2.0699999999999998</v>
      </c>
      <c r="F38" s="74">
        <f>'12 л. РАСКЛАДКА'!V159</f>
        <v>3.5150000000000001</v>
      </c>
      <c r="G38" s="74">
        <f>'12 л. РАСКЛАДКА'!V215</f>
        <v>3.03</v>
      </c>
      <c r="H38" s="74">
        <f>'12 л. РАСКЛАДКА'!V272</f>
        <v>4.9130000000000003</v>
      </c>
      <c r="I38" s="74">
        <f>'12 л. РАСКЛАДКА'!V328</f>
        <v>2.72</v>
      </c>
      <c r="J38" s="74">
        <f>'12 л. РАСКЛАДКА'!V384</f>
        <v>2.859</v>
      </c>
      <c r="K38" s="74">
        <f>'12 л. РАСКЛАДКА'!V437</f>
        <v>3.0300000000000002</v>
      </c>
      <c r="L38" s="74">
        <f>'12 л. РАСКЛАДКА'!V491</f>
        <v>3.6499999999999995</v>
      </c>
      <c r="M38" s="1023">
        <f>'12 л. РАСКЛАДКА'!V544</f>
        <v>3.1959999999999997</v>
      </c>
      <c r="N38" s="1026">
        <f t="shared" si="1"/>
        <v>31.509999999999998</v>
      </c>
      <c r="O38" s="1915">
        <f t="shared" si="2"/>
        <v>5.0333333333333314</v>
      </c>
      <c r="P38" s="1030">
        <f t="shared" si="3"/>
        <v>30</v>
      </c>
      <c r="Q38" s="2534">
        <v>5</v>
      </c>
      <c r="S38" s="648"/>
      <c r="T38" s="654"/>
      <c r="U38" s="381"/>
      <c r="V38" s="107"/>
      <c r="W38" s="107"/>
      <c r="X38" s="107"/>
      <c r="Y38" s="107"/>
      <c r="Z38" s="650"/>
      <c r="AA38" s="126"/>
      <c r="AB38" s="107"/>
      <c r="AC38" s="651"/>
      <c r="AD38" s="107"/>
      <c r="AE38" s="665"/>
      <c r="AG38" s="107"/>
      <c r="AH38" s="107"/>
      <c r="AI38" s="107"/>
    </row>
    <row r="39" spans="1:35" ht="13.5" customHeight="1">
      <c r="A39" s="497">
        <v>30</v>
      </c>
      <c r="B39" s="231" t="s">
        <v>116</v>
      </c>
      <c r="C39" s="2540">
        <f t="shared" si="0"/>
        <v>2.4</v>
      </c>
      <c r="D39" s="635">
        <f>'12 л. РАСКЛАДКА'!V43</f>
        <v>0</v>
      </c>
      <c r="E39" s="74">
        <f>'12 л. РАСКЛАДКА'!V101</f>
        <v>0</v>
      </c>
      <c r="F39" s="74">
        <f>'12 л. РАСКЛАДКА'!V160</f>
        <v>0</v>
      </c>
      <c r="G39" s="74">
        <f>'12 л. РАСКЛАДКА'!V216</f>
        <v>0</v>
      </c>
      <c r="H39" s="74">
        <f>'12 л. РАСКЛАДКА'!V273</f>
        <v>10</v>
      </c>
      <c r="I39" s="74">
        <f>'12 л. РАСКЛАДКА'!V329</f>
        <v>0</v>
      </c>
      <c r="J39" s="74">
        <f>'12 л. РАСКЛАДКА'!V385</f>
        <v>0</v>
      </c>
      <c r="K39" s="74">
        <f>'12 л. РАСКЛАДКА'!V438</f>
        <v>10</v>
      </c>
      <c r="L39" s="74">
        <f>'12 л. РАСКЛАДКА'!V492</f>
        <v>0</v>
      </c>
      <c r="M39" s="1023">
        <f>'12 л. РАСКЛАДКА'!V545</f>
        <v>0</v>
      </c>
      <c r="N39" s="1026">
        <f t="shared" si="1"/>
        <v>20</v>
      </c>
      <c r="O39" s="2095">
        <f t="shared" si="2"/>
        <v>-16.666666666666671</v>
      </c>
      <c r="P39" s="1030">
        <f t="shared" si="3"/>
        <v>24</v>
      </c>
      <c r="Q39" s="2534">
        <v>4</v>
      </c>
      <c r="S39" s="653"/>
      <c r="T39" s="662"/>
      <c r="U39" s="381"/>
      <c r="V39" s="107"/>
      <c r="W39" s="107"/>
      <c r="X39" s="107"/>
      <c r="Y39" s="107"/>
      <c r="Z39" s="650"/>
      <c r="AA39" s="126"/>
      <c r="AB39" s="107"/>
      <c r="AC39" s="651"/>
      <c r="AD39" s="107"/>
      <c r="AE39" s="665"/>
      <c r="AG39" s="107"/>
      <c r="AH39" s="107"/>
      <c r="AI39" s="107"/>
    </row>
    <row r="40" spans="1:35" ht="14.25" customHeight="1">
      <c r="A40" s="497">
        <v>31</v>
      </c>
      <c r="B40" s="231" t="s">
        <v>117</v>
      </c>
      <c r="C40" s="2540">
        <f t="shared" si="0"/>
        <v>1.2</v>
      </c>
      <c r="D40" s="635">
        <f>'12 л. РАСКЛАДКА'!V44</f>
        <v>1.0142</v>
      </c>
      <c r="E40" s="74">
        <f>'12 л. РАСКЛАДКА'!V102</f>
        <v>1.0859999999999999</v>
      </c>
      <c r="F40" s="74">
        <f>'12 л. РАСКЛАДКА'!V161</f>
        <v>1.2460999999999998</v>
      </c>
      <c r="G40" s="74">
        <f>'12 л. РАСКЛАДКА'!V217</f>
        <v>1.4624999999999999</v>
      </c>
      <c r="H40" s="74">
        <f>'12 л. РАСКЛАДКА'!V274</f>
        <v>0.95699999999999996</v>
      </c>
      <c r="I40" s="74">
        <f>'12 л. РАСКЛАДКА'!V330</f>
        <v>2.8699999999999996E-2</v>
      </c>
      <c r="J40" s="74">
        <f>'12 л. РАСКЛАДКА'!V386</f>
        <v>3.2514000000000003</v>
      </c>
      <c r="K40" s="74">
        <f>'12 л. РАСКЛАДКА'!V439</f>
        <v>1.05</v>
      </c>
      <c r="L40" s="74">
        <f>'12 л. РАСКЛАДКА'!V493</f>
        <v>1.1609999999999998</v>
      </c>
      <c r="M40" s="1023">
        <f>'12 л. РАСКЛАДКА'!V546</f>
        <v>2.5072999999999999</v>
      </c>
      <c r="N40" s="1026">
        <f t="shared" si="1"/>
        <v>13.764199999999999</v>
      </c>
      <c r="O40" s="2095">
        <f t="shared" si="2"/>
        <v>14.701666666666654</v>
      </c>
      <c r="P40" s="1030">
        <f t="shared" si="3"/>
        <v>12</v>
      </c>
      <c r="Q40" s="2534">
        <v>2</v>
      </c>
      <c r="S40" s="653"/>
      <c r="T40" s="654"/>
      <c r="U40" s="381"/>
      <c r="V40" s="107"/>
      <c r="W40" s="107"/>
      <c r="X40" s="107"/>
      <c r="Y40" s="107"/>
      <c r="Z40" s="650"/>
      <c r="AA40" s="126"/>
      <c r="AB40" s="107"/>
      <c r="AC40" s="651"/>
      <c r="AD40" s="107"/>
      <c r="AE40" s="2712"/>
      <c r="AG40" s="107"/>
      <c r="AH40" s="107"/>
      <c r="AI40" s="107"/>
    </row>
    <row r="41" spans="1:35" ht="15" customHeight="1">
      <c r="A41" s="497">
        <v>32</v>
      </c>
      <c r="B41" s="231" t="s">
        <v>55</v>
      </c>
      <c r="C41" s="2540">
        <f t="shared" si="0"/>
        <v>54</v>
      </c>
      <c r="D41" s="183">
        <f>'12 л. МЕНЮ '!D95</f>
        <v>47.822999999999993</v>
      </c>
      <c r="E41" s="92">
        <f>'12 л. МЕНЮ '!D147</f>
        <v>65.007999999999996</v>
      </c>
      <c r="F41" s="92">
        <f>'12 л. МЕНЮ '!D205</f>
        <v>51.192999999999998</v>
      </c>
      <c r="G41" s="92">
        <f>'12 л. МЕНЮ '!D257</f>
        <v>49.165999999999997</v>
      </c>
      <c r="H41" s="92">
        <f>'12 л. МЕНЮ '!D311</f>
        <v>56.81</v>
      </c>
      <c r="I41" s="92">
        <f>'12 л. МЕНЮ '!D422</f>
        <v>54.144999999999996</v>
      </c>
      <c r="J41" s="92">
        <f>'12 л. МЕНЮ '!D477</f>
        <v>53.808999999999997</v>
      </c>
      <c r="K41" s="92">
        <f>'12 л. МЕНЮ '!D532</f>
        <v>50.147999999999996</v>
      </c>
      <c r="L41" s="92">
        <f>'12 л. МЕНЮ '!D586</f>
        <v>52.424999999999997</v>
      </c>
      <c r="M41" s="1001">
        <f>'12 л. МЕНЮ '!D640</f>
        <v>59.476000000000006</v>
      </c>
      <c r="N41" s="1026">
        <f t="shared" si="1"/>
        <v>540.00300000000004</v>
      </c>
      <c r="O41" s="1915">
        <f t="shared" si="2"/>
        <v>5.5555555556452418E-4</v>
      </c>
      <c r="P41" s="1030">
        <f t="shared" si="3"/>
        <v>540</v>
      </c>
      <c r="Q41" s="2534">
        <v>90</v>
      </c>
      <c r="S41" s="2702"/>
      <c r="T41" s="662"/>
      <c r="U41" s="381"/>
      <c r="V41" s="107"/>
      <c r="W41" s="107"/>
      <c r="X41" s="107"/>
      <c r="Y41" s="107"/>
      <c r="Z41" s="669"/>
      <c r="AA41" s="126"/>
      <c r="AB41" s="107"/>
      <c r="AC41" s="651"/>
      <c r="AD41" s="107"/>
      <c r="AE41" s="665"/>
      <c r="AG41" s="107"/>
      <c r="AH41" s="107"/>
      <c r="AI41" s="107"/>
    </row>
    <row r="42" spans="1:35" ht="12.75" customHeight="1">
      <c r="A42" s="497">
        <v>33</v>
      </c>
      <c r="B42" s="231" t="s">
        <v>56</v>
      </c>
      <c r="C42" s="2540">
        <f t="shared" si="0"/>
        <v>55.2</v>
      </c>
      <c r="D42" s="183">
        <f>'12 л. МЕНЮ '!E95</f>
        <v>52.489000000000004</v>
      </c>
      <c r="E42" s="92">
        <f>'12 л. МЕНЮ '!E147</f>
        <v>56.051900000000003</v>
      </c>
      <c r="F42" s="92">
        <f>'12 л. МЕНЮ '!E205</f>
        <v>53.997000000000007</v>
      </c>
      <c r="G42" s="92">
        <f>'12 л. МЕНЮ '!E257</f>
        <v>54.743000000000009</v>
      </c>
      <c r="H42" s="92">
        <f>'12 л. МЕНЮ '!E311</f>
        <v>58.719100000000005</v>
      </c>
      <c r="I42" s="92">
        <f>'12 л. МЕНЮ '!E422</f>
        <v>49.268999999999998</v>
      </c>
      <c r="J42" s="92">
        <f>'12 л. МЕНЮ '!E477</f>
        <v>49.369</v>
      </c>
      <c r="K42" s="92">
        <f>'12 л. МЕНЮ '!E532</f>
        <v>56.156999999999996</v>
      </c>
      <c r="L42" s="92">
        <f>'12 л. МЕНЮ '!E586</f>
        <v>64.760999999999996</v>
      </c>
      <c r="M42" s="1001">
        <f>'12 л. МЕНЮ '!E640</f>
        <v>56.44400000000001</v>
      </c>
      <c r="N42" s="1026">
        <f t="shared" si="1"/>
        <v>552</v>
      </c>
      <c r="O42" s="1915">
        <f t="shared" si="2"/>
        <v>0</v>
      </c>
      <c r="P42" s="1030">
        <f t="shared" si="3"/>
        <v>552</v>
      </c>
      <c r="Q42" s="2534">
        <v>92</v>
      </c>
      <c r="S42" s="2702"/>
      <c r="T42" s="662"/>
      <c r="U42" s="381"/>
      <c r="V42" s="107"/>
      <c r="W42" s="107"/>
      <c r="X42" s="107"/>
      <c r="Y42" s="107"/>
      <c r="Z42" s="669"/>
      <c r="AA42" s="126"/>
      <c r="AB42" s="107"/>
      <c r="AC42" s="651"/>
      <c r="AD42" s="107"/>
      <c r="AE42" s="652"/>
      <c r="AG42" s="107"/>
      <c r="AH42" s="107"/>
      <c r="AI42" s="107"/>
    </row>
    <row r="43" spans="1:35" ht="12.75" customHeight="1">
      <c r="A43" s="497">
        <v>34</v>
      </c>
      <c r="B43" s="231" t="s">
        <v>57</v>
      </c>
      <c r="C43" s="2540">
        <f t="shared" si="0"/>
        <v>229.8</v>
      </c>
      <c r="D43" s="167">
        <f>'12 л. МЕНЮ '!F95</f>
        <v>236.39800000000002</v>
      </c>
      <c r="E43" s="92">
        <f>'12 л. МЕНЮ '!F147</f>
        <v>218.892</v>
      </c>
      <c r="F43" s="92">
        <f>'12 л. МЕНЮ '!F205</f>
        <v>229.44200000000001</v>
      </c>
      <c r="G43" s="92">
        <f>'12 л. МЕНЮ '!F257</f>
        <v>240.06299999999999</v>
      </c>
      <c r="H43" s="92">
        <f>'12 л. МЕНЮ '!F311</f>
        <v>224.20500000000001</v>
      </c>
      <c r="I43" s="92">
        <f>'12 л. МЕНЮ '!F422</f>
        <v>239.40699999999998</v>
      </c>
      <c r="J43" s="92">
        <f>'12 л. МЕНЮ '!F477</f>
        <v>244.27699999999999</v>
      </c>
      <c r="K43" s="92">
        <f>'12 л. МЕНЮ '!F532</f>
        <v>238.08330000000004</v>
      </c>
      <c r="L43" s="92">
        <f>'12 л. МЕНЮ '!F586</f>
        <v>216.22</v>
      </c>
      <c r="M43" s="1001">
        <f>'12 л. МЕНЮ '!F640</f>
        <v>211.012</v>
      </c>
      <c r="N43" s="1026">
        <f t="shared" si="1"/>
        <v>2297.9992999999999</v>
      </c>
      <c r="O43" s="1915">
        <f t="shared" si="2"/>
        <v>-3.0461270668524776E-5</v>
      </c>
      <c r="P43" s="1030">
        <f t="shared" si="3"/>
        <v>2298</v>
      </c>
      <c r="Q43" s="2534">
        <v>383</v>
      </c>
      <c r="S43" s="2702"/>
      <c r="T43" s="662"/>
      <c r="U43" s="381"/>
      <c r="V43" s="107"/>
      <c r="W43" s="107"/>
      <c r="X43" s="107"/>
      <c r="Y43" s="107"/>
      <c r="Z43" s="669"/>
      <c r="AA43" s="126"/>
      <c r="AB43" s="107"/>
      <c r="AC43" s="651"/>
      <c r="AD43" s="107"/>
      <c r="AE43" s="652"/>
      <c r="AG43" s="107"/>
      <c r="AH43" s="107"/>
      <c r="AI43" s="107"/>
    </row>
    <row r="44" spans="1:35" ht="15" customHeight="1" thickBot="1">
      <c r="A44" s="540">
        <v>35</v>
      </c>
      <c r="B44" s="541" t="s">
        <v>58</v>
      </c>
      <c r="C44" s="2541">
        <f>(Q44/100)*60</f>
        <v>1632</v>
      </c>
      <c r="D44" s="168">
        <f>'12 л. МЕНЮ '!G95</f>
        <v>1634.3872000000001</v>
      </c>
      <c r="E44" s="96">
        <f>'12 л. МЕНЮ '!G147</f>
        <v>1633.3651</v>
      </c>
      <c r="F44" s="96">
        <f>'12 л. МЕНЮ '!G205</f>
        <v>1629.4380000000001</v>
      </c>
      <c r="G44" s="96">
        <f>'12 л. МЕНЮ '!G257</f>
        <v>1632.7049999999999</v>
      </c>
      <c r="H44" s="96">
        <f>'12 л. МЕНЮ '!G311</f>
        <v>1630.1046999999999</v>
      </c>
      <c r="I44" s="96">
        <f>'12 л. МЕНЮ '!G422</f>
        <v>1627.0300000000002</v>
      </c>
      <c r="J44" s="128">
        <f>'12 л. МЕНЮ '!G477</f>
        <v>1636.444</v>
      </c>
      <c r="K44" s="96">
        <f>'12 л. МЕНЮ '!G532</f>
        <v>1636.1030000000001</v>
      </c>
      <c r="L44" s="96">
        <f>'12 л. МЕНЮ '!G586</f>
        <v>1630.396</v>
      </c>
      <c r="M44" s="1002">
        <f>'12 л. МЕНЮ '!G640</f>
        <v>1630.027</v>
      </c>
      <c r="N44" s="1027">
        <f t="shared" si="1"/>
        <v>16320.000000000002</v>
      </c>
      <c r="O44" s="2096">
        <f t="shared" si="2"/>
        <v>0</v>
      </c>
      <c r="P44" s="1031">
        <f t="shared" si="3"/>
        <v>16320</v>
      </c>
      <c r="Q44" s="2537">
        <v>2720</v>
      </c>
      <c r="S44" s="653"/>
      <c r="T44" s="662"/>
      <c r="U44" s="381"/>
      <c r="V44" s="107"/>
      <c r="W44" s="107"/>
      <c r="X44" s="107"/>
      <c r="Y44" s="107"/>
      <c r="Z44" s="669"/>
      <c r="AA44" s="126"/>
      <c r="AB44" s="107"/>
      <c r="AC44" s="651"/>
      <c r="AD44" s="107"/>
      <c r="AE44" s="652"/>
      <c r="AG44" s="107"/>
      <c r="AH44" s="107"/>
      <c r="AI44" s="107"/>
    </row>
    <row r="45" spans="1:35"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</row>
    <row r="46" spans="1:35">
      <c r="U46" s="377"/>
    </row>
    <row r="47" spans="1:35" ht="13.5" customHeight="1"/>
    <row r="48" spans="1:35" ht="12.75" customHeight="1"/>
    <row r="49" spans="1:19" ht="12.75" customHeight="1"/>
    <row r="50" spans="1:19" ht="11.25" customHeight="1"/>
    <row r="51" spans="1:19" ht="11.25" customHeight="1"/>
    <row r="53" spans="1:19">
      <c r="B53" s="9"/>
      <c r="C53" s="270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>
      <c r="B54" s="9"/>
      <c r="C54" s="270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>
      <c r="A59" t="s">
        <v>226</v>
      </c>
    </row>
    <row r="60" spans="1:19">
      <c r="A60" t="s">
        <v>227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</row>
    <row r="61" spans="1:19">
      <c r="A61" t="s">
        <v>228</v>
      </c>
      <c r="N61" s="274"/>
      <c r="O61" s="274"/>
    </row>
    <row r="62" spans="1:1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74"/>
      <c r="Q62" s="274"/>
    </row>
    <row r="63" spans="1:19">
      <c r="A63" s="1" t="s">
        <v>229</v>
      </c>
    </row>
    <row r="64" spans="1:19">
      <c r="A64" t="s">
        <v>230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7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74"/>
      <c r="Q65" s="274"/>
    </row>
    <row r="67" spans="1:17" ht="13.5" customHeight="1"/>
    <row r="69" spans="1:17" ht="13.5" customHeight="1"/>
    <row r="70" spans="1:17" ht="12" customHeight="1"/>
    <row r="72" spans="1:17" ht="12.75" customHeight="1"/>
    <row r="74" spans="1:17" ht="12.75" customHeight="1"/>
    <row r="76" spans="1:17" ht="12.75" customHeight="1"/>
    <row r="78" spans="1:17" ht="12.75" customHeight="1"/>
    <row r="79" spans="1:17" hidden="1"/>
    <row r="103" ht="12.75" customHeight="1"/>
    <row r="104" ht="13.5" customHeight="1"/>
    <row r="105" ht="12.75" customHeight="1"/>
    <row r="109" ht="12.75" customHeight="1"/>
    <row r="110" ht="12.75" customHeight="1"/>
    <row r="111" ht="11.25" customHeight="1"/>
    <row r="112" ht="12.75" customHeight="1"/>
    <row r="113" ht="13.5" customHeight="1"/>
    <row r="114" ht="14.25" customHeight="1"/>
    <row r="116" ht="14.25" customHeight="1"/>
    <row r="118" ht="11.25" customHeight="1"/>
    <row r="121" hidden="1"/>
    <row r="126" ht="11.25" customHeight="1"/>
    <row r="127" ht="12.75" customHeight="1"/>
    <row r="128" ht="11.25" customHeight="1"/>
    <row r="129" spans="1:28">
      <c r="A129" s="201"/>
      <c r="B129" s="107"/>
      <c r="C129" s="201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99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</row>
    <row r="130" spans="1:28">
      <c r="A130" s="107"/>
      <c r="B130" s="126"/>
      <c r="C130" s="381"/>
      <c r="D130" s="205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  <c r="AB130" s="107"/>
    </row>
    <row r="131" spans="1:28">
      <c r="A131" s="107"/>
      <c r="B131" s="126"/>
      <c r="C131" s="99"/>
      <c r="D131" s="643"/>
      <c r="E131" s="205"/>
      <c r="F131" s="205"/>
      <c r="G131" s="205"/>
      <c r="H131" s="205"/>
      <c r="I131" s="205"/>
      <c r="J131" s="205"/>
      <c r="K131" s="205"/>
      <c r="L131" s="126"/>
      <c r="M131" s="126"/>
      <c r="N131" s="99"/>
      <c r="O131" s="99"/>
      <c r="P131" s="126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107"/>
      <c r="AB131" s="107"/>
    </row>
    <row r="132" spans="1:28">
      <c r="A132" s="107"/>
      <c r="B132" s="381"/>
      <c r="C132" s="381"/>
      <c r="D132" s="205"/>
      <c r="E132" s="205"/>
      <c r="F132" s="205"/>
      <c r="G132" s="205"/>
      <c r="H132" s="107"/>
      <c r="I132" s="107"/>
      <c r="J132" s="205"/>
      <c r="K132" s="105"/>
      <c r="L132" s="126"/>
      <c r="M132" s="126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107"/>
      <c r="Z132" s="107"/>
      <c r="AA132" s="645"/>
      <c r="AB132" s="107"/>
    </row>
    <row r="133" spans="1:28">
      <c r="A133" s="107"/>
      <c r="B133" s="126"/>
      <c r="C133" s="126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381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5"/>
      <c r="AB133" s="107"/>
    </row>
    <row r="134" spans="1:28">
      <c r="A134" s="107"/>
      <c r="B134" s="381"/>
      <c r="C134" s="107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99"/>
      <c r="O134" s="99"/>
      <c r="P134" s="126"/>
      <c r="Q134" s="381"/>
      <c r="R134" s="107"/>
      <c r="S134" s="381"/>
      <c r="T134" s="126"/>
      <c r="U134" s="107"/>
      <c r="V134" s="107"/>
      <c r="W134" s="107"/>
      <c r="X134" s="107"/>
      <c r="Y134" s="350"/>
      <c r="Z134" s="107"/>
      <c r="AA134" s="646"/>
      <c r="AB134" s="107"/>
    </row>
    <row r="135" spans="1:28">
      <c r="A135" s="107"/>
      <c r="B135" s="126"/>
      <c r="C135" s="205"/>
      <c r="D135" s="126"/>
      <c r="E135" s="126"/>
      <c r="F135" s="126"/>
      <c r="G135" s="126"/>
      <c r="H135" s="102"/>
      <c r="I135" s="126"/>
      <c r="J135" s="126"/>
      <c r="K135" s="126"/>
      <c r="L135" s="126"/>
      <c r="M135" s="102"/>
      <c r="N135" s="99"/>
      <c r="O135" s="99"/>
      <c r="P135" s="205"/>
      <c r="Q135" s="381"/>
      <c r="R135" s="126"/>
      <c r="S135" s="381"/>
      <c r="T135" s="126"/>
      <c r="U135" s="107"/>
      <c r="V135" s="284"/>
      <c r="W135" s="381"/>
      <c r="X135" s="158"/>
      <c r="Y135" s="647"/>
      <c r="Z135" s="107"/>
      <c r="AA135" s="646"/>
      <c r="AB135" s="107"/>
    </row>
    <row r="136" spans="1:28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8"/>
      <c r="O136" s="381"/>
      <c r="P136" s="381"/>
      <c r="Q136" s="107"/>
      <c r="R136" s="556"/>
      <c r="S136" s="107"/>
      <c r="T136" s="107"/>
      <c r="U136" s="107"/>
      <c r="V136" s="650"/>
      <c r="W136" s="126"/>
      <c r="X136" s="121"/>
      <c r="Y136" s="651"/>
      <c r="Z136" s="107"/>
      <c r="AA136" s="652"/>
      <c r="AB136" s="107"/>
    </row>
    <row r="137" spans="1:28">
      <c r="A137" s="158"/>
      <c r="B137" s="126"/>
      <c r="C137" s="648"/>
      <c r="D137" s="649"/>
      <c r="E137" s="649"/>
      <c r="F137" s="649"/>
      <c r="G137" s="649"/>
      <c r="H137" s="649"/>
      <c r="I137" s="649"/>
      <c r="J137" s="649"/>
      <c r="K137" s="649"/>
      <c r="L137" s="649"/>
      <c r="M137" s="649"/>
      <c r="N137" s="653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2"/>
      <c r="AB137" s="107"/>
    </row>
    <row r="138" spans="1:28">
      <c r="A138" s="158"/>
      <c r="B138" s="126"/>
      <c r="C138" s="648"/>
      <c r="D138" s="649"/>
      <c r="E138" s="649"/>
      <c r="F138" s="649"/>
      <c r="G138" s="664"/>
      <c r="H138" s="649"/>
      <c r="I138" s="649"/>
      <c r="J138" s="664"/>
      <c r="K138" s="649"/>
      <c r="L138" s="649"/>
      <c r="M138" s="649"/>
      <c r="N138" s="648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5"/>
      <c r="AB138" s="107"/>
    </row>
    <row r="139" spans="1:28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64"/>
      <c r="N139" s="656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2"/>
      <c r="AB139" s="107"/>
    </row>
    <row r="140" spans="1:28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7"/>
      <c r="AB140" s="107"/>
    </row>
    <row r="141" spans="1:28">
      <c r="A141" s="158"/>
      <c r="B141" s="126"/>
      <c r="C141" s="648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5"/>
      <c r="AB141" s="107"/>
    </row>
    <row r="142" spans="1:28">
      <c r="A142" s="158"/>
      <c r="B142" s="126"/>
      <c r="C142" s="648"/>
      <c r="D142" s="649"/>
      <c r="E142" s="649"/>
      <c r="F142" s="99"/>
      <c r="G142" s="659"/>
      <c r="H142" s="664"/>
      <c r="I142" s="649"/>
      <c r="J142" s="649"/>
      <c r="K142" s="649"/>
      <c r="L142" s="649"/>
      <c r="M142" s="649"/>
      <c r="N142" s="65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7"/>
      <c r="AB142" s="107"/>
    </row>
    <row r="143" spans="1:28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  <c r="AB143" s="107"/>
    </row>
    <row r="144" spans="1:28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  <c r="AB144" s="107"/>
    </row>
    <row r="145" spans="1:28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  <c r="AB145" s="107"/>
    </row>
    <row r="146" spans="1:28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  <c r="AB146" s="107"/>
    </row>
    <row r="147" spans="1:28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  <c r="AB147" s="107"/>
    </row>
    <row r="148" spans="1:28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  <c r="AB148" s="107"/>
    </row>
    <row r="149" spans="1:28" ht="13.5" customHeight="1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2"/>
      <c r="AB149" s="107"/>
    </row>
    <row r="150" spans="1:28">
      <c r="A150" s="158"/>
      <c r="B150" s="126"/>
      <c r="C150" s="648"/>
      <c r="D150" s="555"/>
      <c r="E150" s="649"/>
      <c r="F150" s="649"/>
      <c r="G150" s="649"/>
      <c r="H150" s="649"/>
      <c r="I150" s="649"/>
      <c r="J150" s="649"/>
      <c r="K150" s="649"/>
      <c r="L150" s="649"/>
      <c r="M150" s="649"/>
      <c r="N150" s="648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55"/>
      <c r="AB150" s="107"/>
    </row>
    <row r="151" spans="1:28" ht="12.75" customHeight="1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53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61"/>
      <c r="AB151" s="107"/>
    </row>
    <row r="152" spans="1:28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  <c r="AB152" s="107"/>
    </row>
    <row r="153" spans="1:28" ht="12.75" customHeight="1">
      <c r="A153" s="158"/>
      <c r="B153" s="126"/>
      <c r="C153" s="648"/>
      <c r="D153" s="555"/>
      <c r="E153" s="659"/>
      <c r="F153" s="660"/>
      <c r="G153" s="649"/>
      <c r="H153" s="649"/>
      <c r="I153" s="649"/>
      <c r="J153" s="649"/>
      <c r="K153" s="659"/>
      <c r="L153" s="659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2"/>
      <c r="AB153" s="107"/>
    </row>
    <row r="154" spans="1:28">
      <c r="A154" s="158"/>
      <c r="B154" s="126"/>
      <c r="C154" s="648"/>
      <c r="D154" s="673"/>
      <c r="E154" s="659"/>
      <c r="F154" s="660"/>
      <c r="G154" s="649"/>
      <c r="H154" s="671"/>
      <c r="I154" s="649"/>
      <c r="J154" s="671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7"/>
      <c r="AB154" s="107"/>
    </row>
    <row r="155" spans="1:28">
      <c r="A155" s="158"/>
      <c r="B155" s="126"/>
      <c r="C155" s="648"/>
      <c r="D155" s="555"/>
      <c r="E155" s="664"/>
      <c r="F155" s="660"/>
      <c r="G155" s="649"/>
      <c r="H155" s="649"/>
      <c r="I155" s="649"/>
      <c r="J155" s="649"/>
      <c r="K155" s="664"/>
      <c r="L155" s="664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  <c r="AB155" s="107"/>
    </row>
    <row r="156" spans="1:28">
      <c r="A156" s="158"/>
      <c r="B156" s="126"/>
      <c r="C156" s="648"/>
      <c r="D156" s="555"/>
      <c r="E156" s="659"/>
      <c r="F156" s="660"/>
      <c r="G156" s="649"/>
      <c r="H156" s="649"/>
      <c r="I156" s="649"/>
      <c r="J156" s="649"/>
      <c r="K156" s="664"/>
      <c r="L156" s="659"/>
      <c r="M156" s="64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  <c r="AB156" s="107"/>
    </row>
    <row r="157" spans="1:28">
      <c r="A157" s="158"/>
      <c r="B157" s="126"/>
      <c r="C157" s="648"/>
      <c r="D157" s="555"/>
      <c r="E157" s="664"/>
      <c r="F157" s="660"/>
      <c r="G157" s="649"/>
      <c r="H157" s="649"/>
      <c r="I157" s="649"/>
      <c r="J157" s="649"/>
      <c r="K157" s="660"/>
      <c r="L157" s="660"/>
      <c r="M157" s="99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  <c r="AB157" s="107"/>
    </row>
    <row r="158" spans="1:28">
      <c r="A158" s="158"/>
      <c r="B158" s="126"/>
      <c r="C158" s="648"/>
      <c r="D158" s="555"/>
      <c r="E158" s="664"/>
      <c r="F158" s="664"/>
      <c r="G158" s="649"/>
      <c r="H158" s="649"/>
      <c r="I158" s="649"/>
      <c r="J158" s="659"/>
      <c r="K158" s="671"/>
      <c r="L158" s="664"/>
      <c r="M158" s="660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  <c r="AB158" s="107"/>
    </row>
    <row r="159" spans="1:28" ht="10.5" customHeight="1">
      <c r="A159" s="158"/>
      <c r="B159" s="126"/>
      <c r="C159" s="648"/>
      <c r="D159" s="555"/>
      <c r="E159" s="659"/>
      <c r="F159" s="660"/>
      <c r="G159" s="649"/>
      <c r="H159" s="649"/>
      <c r="I159" s="649"/>
      <c r="J159" s="649"/>
      <c r="K159" s="659"/>
      <c r="L159" s="659"/>
      <c r="M159" s="649"/>
      <c r="N159" s="648"/>
      <c r="O159" s="654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52"/>
      <c r="AB159" s="107"/>
    </row>
    <row r="160" spans="1:28" ht="12.75" customHeight="1">
      <c r="A160" s="158"/>
      <c r="B160" s="126"/>
      <c r="C160" s="648"/>
      <c r="D160" s="555"/>
      <c r="E160" s="664"/>
      <c r="F160" s="660"/>
      <c r="G160" s="649"/>
      <c r="H160" s="649"/>
      <c r="I160" s="649"/>
      <c r="J160" s="649"/>
      <c r="K160" s="660"/>
      <c r="L160" s="660"/>
      <c r="M160" s="649"/>
      <c r="N160" s="648"/>
      <c r="O160" s="662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63"/>
      <c r="AB160" s="107"/>
    </row>
    <row r="161" spans="1:28">
      <c r="A161" s="158"/>
      <c r="B161" s="126"/>
      <c r="C161" s="648"/>
      <c r="D161" s="555"/>
      <c r="E161" s="659"/>
      <c r="F161" s="660"/>
      <c r="G161" s="649"/>
      <c r="H161" s="649"/>
      <c r="I161" s="649"/>
      <c r="J161" s="649"/>
      <c r="K161" s="660"/>
      <c r="L161" s="660"/>
      <c r="M161" s="649"/>
      <c r="N161" s="648"/>
      <c r="O161" s="654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52"/>
      <c r="AB161" s="107"/>
    </row>
    <row r="162" spans="1:28" ht="12.75" customHeight="1">
      <c r="A162" s="158"/>
      <c r="B162" s="126"/>
      <c r="C162" s="648"/>
      <c r="D162" s="555"/>
      <c r="E162" s="660"/>
      <c r="F162" s="664"/>
      <c r="G162" s="649"/>
      <c r="H162" s="649"/>
      <c r="I162" s="649"/>
      <c r="J162" s="649"/>
      <c r="K162" s="671"/>
      <c r="L162" s="664"/>
      <c r="M162" s="649"/>
      <c r="N162" s="648"/>
      <c r="O162" s="662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63"/>
      <c r="AB162" s="107"/>
    </row>
    <row r="163" spans="1:28" hidden="1">
      <c r="A163" s="158"/>
      <c r="B163" s="126"/>
      <c r="C163" s="648"/>
      <c r="D163" s="555"/>
      <c r="E163" s="664"/>
      <c r="F163" s="660"/>
      <c r="G163" s="649"/>
      <c r="H163" s="649"/>
      <c r="I163" s="649"/>
      <c r="J163" s="649"/>
      <c r="K163" s="659"/>
      <c r="L163" s="659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7"/>
      <c r="AB163" s="107"/>
    </row>
    <row r="164" spans="1:28" ht="13.5" customHeight="1">
      <c r="A164" s="158"/>
      <c r="B164" s="102"/>
      <c r="C164" s="648"/>
      <c r="D164" s="555"/>
      <c r="E164" s="660"/>
      <c r="F164" s="660"/>
      <c r="G164" s="649"/>
      <c r="H164" s="649"/>
      <c r="I164" s="649"/>
      <c r="J164" s="649"/>
      <c r="K164" s="664"/>
      <c r="L164" s="664"/>
      <c r="M164" s="649"/>
      <c r="N164" s="648"/>
      <c r="O164" s="654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52"/>
      <c r="AB164" s="107"/>
    </row>
    <row r="165" spans="1:28" ht="12.75" customHeight="1">
      <c r="A165" s="158"/>
      <c r="B165" s="126"/>
      <c r="C165" s="648"/>
      <c r="D165" s="555"/>
      <c r="E165" s="659"/>
      <c r="F165" s="660"/>
      <c r="G165" s="671"/>
      <c r="H165" s="649"/>
      <c r="I165" s="649"/>
      <c r="J165" s="649"/>
      <c r="K165" s="659"/>
      <c r="L165" s="660"/>
      <c r="M165" s="649"/>
      <c r="N165" s="653"/>
      <c r="O165" s="662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3"/>
      <c r="AB165" s="107"/>
    </row>
    <row r="166" spans="1:28" ht="12.75" customHeight="1">
      <c r="A166" s="158"/>
      <c r="B166" s="126"/>
      <c r="C166" s="648"/>
      <c r="D166" s="555"/>
      <c r="E166" s="671"/>
      <c r="F166" s="671"/>
      <c r="G166" s="649"/>
      <c r="H166" s="649"/>
      <c r="I166" s="649"/>
      <c r="J166" s="649"/>
      <c r="K166" s="672"/>
      <c r="L166" s="671"/>
      <c r="M166" s="649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66"/>
      <c r="AB166" s="107"/>
    </row>
    <row r="167" spans="1:28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  <c r="AB167" s="107"/>
    </row>
    <row r="168" spans="1:28" ht="12.75" customHeight="1">
      <c r="A168" s="158"/>
      <c r="B168" s="126"/>
      <c r="C168" s="648"/>
      <c r="D168" s="667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  <c r="AB168" s="107"/>
    </row>
    <row r="169" spans="1:28" ht="11.2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653"/>
      <c r="O169" s="654"/>
      <c r="P169" s="381"/>
      <c r="Q169" s="107"/>
      <c r="R169" s="107"/>
      <c r="S169" s="107"/>
      <c r="T169" s="107"/>
      <c r="U169" s="107"/>
      <c r="V169" s="650"/>
      <c r="W169" s="126"/>
      <c r="X169" s="121"/>
      <c r="Y169" s="651"/>
      <c r="Z169" s="107"/>
      <c r="AA169" s="652"/>
      <c r="AB169" s="107"/>
    </row>
    <row r="170" spans="1:28" ht="12.75" customHeight="1">
      <c r="A170" s="158"/>
      <c r="B170" s="126"/>
      <c r="C170" s="648"/>
      <c r="D170" s="154"/>
      <c r="E170" s="154"/>
      <c r="F170" s="154"/>
      <c r="G170" s="154"/>
      <c r="H170" s="154"/>
      <c r="I170" s="154"/>
      <c r="J170" s="668"/>
      <c r="K170" s="154"/>
      <c r="L170" s="154"/>
      <c r="M170" s="154"/>
      <c r="N170" s="656"/>
      <c r="O170" s="654"/>
      <c r="P170" s="381"/>
      <c r="Q170" s="107"/>
      <c r="R170" s="107"/>
      <c r="S170" s="107"/>
      <c r="T170" s="107"/>
      <c r="U170" s="107"/>
      <c r="V170" s="669"/>
      <c r="W170" s="126"/>
      <c r="X170" s="670"/>
      <c r="Y170" s="651"/>
      <c r="Z170" s="107"/>
      <c r="AA170" s="652"/>
      <c r="AB170" s="107"/>
    </row>
    <row r="171" spans="1:28" ht="11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ht="12.75" customHeight="1">
      <c r="A172" s="201"/>
      <c r="B172" s="107"/>
      <c r="C172" s="201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99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>
      <c r="A173" s="107"/>
      <c r="B173" s="126"/>
      <c r="C173" s="381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  <c r="AB173" s="107"/>
    </row>
    <row r="174" spans="1:28">
      <c r="A174" s="107"/>
      <c r="B174" s="126"/>
      <c r="C174" s="99"/>
      <c r="D174" s="205"/>
      <c r="E174" s="205"/>
      <c r="F174" s="205"/>
      <c r="G174" s="205"/>
      <c r="H174" s="205"/>
      <c r="I174" s="205"/>
      <c r="J174" s="205"/>
      <c r="K174" s="205"/>
      <c r="L174" s="126"/>
      <c r="M174" s="126"/>
      <c r="N174" s="99"/>
      <c r="O174" s="99"/>
      <c r="P174" s="126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107"/>
      <c r="AB174" s="107"/>
    </row>
    <row r="175" spans="1:28">
      <c r="A175" s="107"/>
      <c r="B175" s="381"/>
      <c r="C175" s="381"/>
      <c r="D175" s="205"/>
      <c r="E175" s="205"/>
      <c r="F175" s="205"/>
      <c r="G175" s="205"/>
      <c r="H175" s="107"/>
      <c r="I175" s="107"/>
      <c r="J175" s="205"/>
      <c r="K175" s="105"/>
      <c r="L175" s="126"/>
      <c r="M175" s="126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107"/>
      <c r="Z175" s="107"/>
      <c r="AA175" s="645"/>
      <c r="AB175" s="107"/>
    </row>
    <row r="176" spans="1:28">
      <c r="A176" s="107"/>
      <c r="B176" s="126"/>
      <c r="C176" s="126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381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5"/>
      <c r="AB176" s="107"/>
    </row>
    <row r="177" spans="1:28">
      <c r="A177" s="107"/>
      <c r="B177" s="381"/>
      <c r="C177" s="107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99"/>
      <c r="O177" s="99"/>
      <c r="P177" s="126"/>
      <c r="Q177" s="381"/>
      <c r="R177" s="107"/>
      <c r="S177" s="381"/>
      <c r="T177" s="126"/>
      <c r="U177" s="107"/>
      <c r="V177" s="107"/>
      <c r="W177" s="107"/>
      <c r="X177" s="107"/>
      <c r="Y177" s="350"/>
      <c r="Z177" s="107"/>
      <c r="AA177" s="646"/>
      <c r="AB177" s="107"/>
    </row>
    <row r="178" spans="1:28">
      <c r="A178" s="107"/>
      <c r="B178" s="126"/>
      <c r="C178" s="205"/>
      <c r="D178" s="126"/>
      <c r="E178" s="126"/>
      <c r="F178" s="126"/>
      <c r="G178" s="126"/>
      <c r="H178" s="102"/>
      <c r="I178" s="126"/>
      <c r="J178" s="126"/>
      <c r="K178" s="126"/>
      <c r="L178" s="126"/>
      <c r="M178" s="102"/>
      <c r="N178" s="99"/>
      <c r="O178" s="99"/>
      <c r="P178" s="205"/>
      <c r="Q178" s="381"/>
      <c r="R178" s="126"/>
      <c r="S178" s="381"/>
      <c r="T178" s="126"/>
      <c r="U178" s="107"/>
      <c r="V178" s="284"/>
      <c r="W178" s="381"/>
      <c r="X178" s="158"/>
      <c r="Y178" s="647"/>
      <c r="Z178" s="107"/>
      <c r="AA178" s="646"/>
      <c r="AB178" s="107"/>
    </row>
    <row r="179" spans="1:28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48"/>
      <c r="O179" s="381"/>
      <c r="P179" s="381"/>
      <c r="Q179" s="107"/>
      <c r="R179" s="556"/>
      <c r="S179" s="107"/>
      <c r="T179" s="107"/>
      <c r="U179" s="107"/>
      <c r="V179" s="650"/>
      <c r="W179" s="126"/>
      <c r="X179" s="121"/>
      <c r="Y179" s="651"/>
      <c r="Z179" s="107"/>
      <c r="AA179" s="652"/>
      <c r="AB179" s="107"/>
    </row>
    <row r="180" spans="1:28">
      <c r="A180" s="158"/>
      <c r="B180" s="126"/>
      <c r="C180" s="648"/>
      <c r="D180" s="664"/>
      <c r="E180" s="649"/>
      <c r="F180" s="649"/>
      <c r="G180" s="649"/>
      <c r="H180" s="649"/>
      <c r="I180" s="649"/>
      <c r="J180" s="649"/>
      <c r="K180" s="649"/>
      <c r="L180" s="649"/>
      <c r="M180" s="649"/>
      <c r="N180" s="653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2"/>
      <c r="AB180" s="107"/>
    </row>
    <row r="181" spans="1:28" ht="12" customHeight="1">
      <c r="A181" s="158"/>
      <c r="B181" s="126"/>
      <c r="C181" s="648"/>
      <c r="D181" s="664"/>
      <c r="E181" s="649"/>
      <c r="F181" s="649"/>
      <c r="G181" s="664"/>
      <c r="H181" s="649"/>
      <c r="I181" s="649"/>
      <c r="J181" s="664"/>
      <c r="K181" s="649"/>
      <c r="L181" s="649"/>
      <c r="M181" s="649"/>
      <c r="N181" s="648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5"/>
      <c r="AB181" s="107"/>
    </row>
    <row r="182" spans="1:28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64"/>
      <c r="N182" s="656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2"/>
      <c r="AB182" s="107"/>
    </row>
    <row r="183" spans="1:28" ht="12.75" customHeight="1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7"/>
      <c r="AB183" s="107"/>
    </row>
    <row r="184" spans="1:28">
      <c r="A184" s="158"/>
      <c r="B184" s="126"/>
      <c r="C184" s="648"/>
      <c r="D184" s="664"/>
      <c r="E184" s="649"/>
      <c r="F184" s="649"/>
      <c r="G184" s="649"/>
      <c r="H184" s="649"/>
      <c r="I184" s="649"/>
      <c r="J184" s="649"/>
      <c r="K184" s="649"/>
      <c r="L184" s="649"/>
      <c r="M184" s="649"/>
      <c r="N184" s="64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5"/>
      <c r="AB184" s="107"/>
    </row>
    <row r="185" spans="1:28" ht="15" customHeight="1">
      <c r="A185" s="158"/>
      <c r="B185" s="126"/>
      <c r="C185" s="648"/>
      <c r="D185" s="664"/>
      <c r="E185" s="649"/>
      <c r="F185" s="99"/>
      <c r="G185" s="659"/>
      <c r="H185" s="664"/>
      <c r="I185" s="649"/>
      <c r="J185" s="649"/>
      <c r="K185" s="649"/>
      <c r="L185" s="649"/>
      <c r="M185" s="649"/>
      <c r="N185" s="65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7"/>
      <c r="AB185" s="107"/>
    </row>
    <row r="186" spans="1:28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  <c r="AB186" s="107"/>
    </row>
    <row r="187" spans="1:28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  <c r="AB187" s="107"/>
    </row>
    <row r="188" spans="1:28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  <c r="AB188" s="107"/>
    </row>
    <row r="189" spans="1:28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  <c r="AB189" s="107"/>
    </row>
    <row r="190" spans="1:28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  <c r="AB190" s="107"/>
    </row>
    <row r="191" spans="1:28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  <c r="AB191" s="107"/>
    </row>
    <row r="192" spans="1:28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2"/>
      <c r="AB192" s="107"/>
    </row>
    <row r="193" spans="1:28" ht="13.5" customHeight="1">
      <c r="A193" s="158"/>
      <c r="B193" s="126"/>
      <c r="C193" s="648"/>
      <c r="D193" s="664"/>
      <c r="E193" s="649"/>
      <c r="F193" s="649"/>
      <c r="G193" s="649"/>
      <c r="H193" s="649"/>
      <c r="I193" s="649"/>
      <c r="J193" s="649"/>
      <c r="K193" s="649"/>
      <c r="L193" s="649"/>
      <c r="M193" s="649"/>
      <c r="N193" s="648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55"/>
      <c r="AB193" s="107"/>
    </row>
    <row r="194" spans="1:28" ht="12" customHeight="1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53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61"/>
      <c r="AB194" s="107"/>
    </row>
    <row r="195" spans="1:28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  <c r="AB195" s="107"/>
    </row>
    <row r="196" spans="1:28" ht="13.5" customHeight="1">
      <c r="A196" s="158"/>
      <c r="B196" s="126"/>
      <c r="C196" s="648"/>
      <c r="D196" s="667"/>
      <c r="E196" s="659"/>
      <c r="F196" s="660"/>
      <c r="G196" s="649"/>
      <c r="H196" s="649"/>
      <c r="I196" s="649"/>
      <c r="J196" s="649"/>
      <c r="K196" s="659"/>
      <c r="L196" s="659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2"/>
      <c r="AB196" s="107"/>
    </row>
    <row r="197" spans="1:28">
      <c r="A197" s="158"/>
      <c r="B197" s="126"/>
      <c r="C197" s="648"/>
      <c r="D197" s="667"/>
      <c r="E197" s="659"/>
      <c r="F197" s="660"/>
      <c r="G197" s="649"/>
      <c r="H197" s="671"/>
      <c r="I197" s="649"/>
      <c r="J197" s="671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7"/>
      <c r="AB197" s="107"/>
    </row>
    <row r="198" spans="1:28">
      <c r="A198" s="158"/>
      <c r="B198" s="126"/>
      <c r="C198" s="648"/>
      <c r="D198" s="667"/>
      <c r="E198" s="664"/>
      <c r="F198" s="660"/>
      <c r="G198" s="649"/>
      <c r="H198" s="649"/>
      <c r="I198" s="649"/>
      <c r="J198" s="649"/>
      <c r="K198" s="664"/>
      <c r="L198" s="664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  <c r="AB198" s="107"/>
    </row>
    <row r="199" spans="1:28" ht="12" customHeight="1">
      <c r="A199" s="158"/>
      <c r="B199" s="126"/>
      <c r="C199" s="648"/>
      <c r="D199" s="667"/>
      <c r="E199" s="659"/>
      <c r="F199" s="660"/>
      <c r="G199" s="649"/>
      <c r="H199" s="649"/>
      <c r="I199" s="649"/>
      <c r="J199" s="649"/>
      <c r="K199" s="664"/>
      <c r="L199" s="659"/>
      <c r="M199" s="64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  <c r="AB199" s="107"/>
    </row>
    <row r="200" spans="1:28" ht="12.75" customHeight="1">
      <c r="A200" s="158"/>
      <c r="B200" s="126"/>
      <c r="C200" s="648"/>
      <c r="D200" s="667"/>
      <c r="E200" s="664"/>
      <c r="F200" s="660"/>
      <c r="G200" s="649"/>
      <c r="H200" s="649"/>
      <c r="I200" s="649"/>
      <c r="J200" s="649"/>
      <c r="K200" s="660"/>
      <c r="L200" s="660"/>
      <c r="M200" s="99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  <c r="AB200" s="107"/>
    </row>
    <row r="201" spans="1:28" ht="11.25" customHeight="1">
      <c r="A201" s="158"/>
      <c r="B201" s="126"/>
      <c r="C201" s="648"/>
      <c r="D201" s="667"/>
      <c r="E201" s="664"/>
      <c r="F201" s="664"/>
      <c r="G201" s="649"/>
      <c r="H201" s="649"/>
      <c r="I201" s="649"/>
      <c r="J201" s="659"/>
      <c r="K201" s="671"/>
      <c r="L201" s="664"/>
      <c r="M201" s="660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  <c r="AB201" s="107"/>
    </row>
    <row r="202" spans="1:28" ht="12" customHeight="1">
      <c r="A202" s="158"/>
      <c r="B202" s="126"/>
      <c r="C202" s="648"/>
      <c r="D202" s="667"/>
      <c r="E202" s="659"/>
      <c r="F202" s="660"/>
      <c r="G202" s="649"/>
      <c r="H202" s="649"/>
      <c r="I202" s="649"/>
      <c r="J202" s="649"/>
      <c r="K202" s="659"/>
      <c r="L202" s="659"/>
      <c r="M202" s="649"/>
      <c r="N202" s="648"/>
      <c r="O202" s="654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52"/>
      <c r="AB202" s="107"/>
    </row>
    <row r="203" spans="1:28">
      <c r="A203" s="158"/>
      <c r="B203" s="126"/>
      <c r="C203" s="648"/>
      <c r="D203" s="667"/>
      <c r="E203" s="664"/>
      <c r="F203" s="660"/>
      <c r="G203" s="649"/>
      <c r="H203" s="649"/>
      <c r="I203" s="649"/>
      <c r="J203" s="649"/>
      <c r="K203" s="660"/>
      <c r="L203" s="660"/>
      <c r="M203" s="649"/>
      <c r="N203" s="648"/>
      <c r="O203" s="662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63"/>
      <c r="AB203" s="107"/>
    </row>
    <row r="204" spans="1:28" ht="13.5" customHeight="1">
      <c r="A204" s="158"/>
      <c r="B204" s="126"/>
      <c r="C204" s="648"/>
      <c r="D204" s="667"/>
      <c r="E204" s="659"/>
      <c r="F204" s="660"/>
      <c r="G204" s="649"/>
      <c r="H204" s="649"/>
      <c r="I204" s="649"/>
      <c r="J204" s="649"/>
      <c r="K204" s="660"/>
      <c r="L204" s="660"/>
      <c r="M204" s="649"/>
      <c r="N204" s="648"/>
      <c r="O204" s="654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52"/>
      <c r="AB204" s="107"/>
    </row>
    <row r="205" spans="1:28" ht="13.5" customHeight="1">
      <c r="A205" s="158"/>
      <c r="B205" s="126"/>
      <c r="C205" s="648"/>
      <c r="D205" s="667"/>
      <c r="E205" s="660"/>
      <c r="F205" s="664"/>
      <c r="G205" s="649"/>
      <c r="H205" s="649"/>
      <c r="I205" s="649"/>
      <c r="J205" s="649"/>
      <c r="K205" s="671"/>
      <c r="L205" s="664"/>
      <c r="M205" s="649"/>
      <c r="N205" s="648"/>
      <c r="O205" s="662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63"/>
      <c r="AB205" s="107"/>
    </row>
    <row r="206" spans="1:28" hidden="1">
      <c r="A206" s="158"/>
      <c r="B206" s="126"/>
      <c r="C206" s="648"/>
      <c r="D206" s="667"/>
      <c r="E206" s="664"/>
      <c r="F206" s="660"/>
      <c r="G206" s="649"/>
      <c r="H206" s="649"/>
      <c r="I206" s="649"/>
      <c r="J206" s="649"/>
      <c r="K206" s="659"/>
      <c r="L206" s="659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7"/>
      <c r="AB206" s="107"/>
    </row>
    <row r="207" spans="1:28" ht="13.5" customHeight="1">
      <c r="A207" s="158"/>
      <c r="B207" s="102"/>
      <c r="C207" s="648"/>
      <c r="D207" s="667"/>
      <c r="E207" s="660"/>
      <c r="F207" s="660"/>
      <c r="G207" s="649"/>
      <c r="H207" s="649"/>
      <c r="I207" s="649"/>
      <c r="J207" s="649"/>
      <c r="K207" s="664"/>
      <c r="L207" s="664"/>
      <c r="M207" s="649"/>
      <c r="N207" s="648"/>
      <c r="O207" s="654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52"/>
      <c r="AB207" s="107"/>
    </row>
    <row r="208" spans="1:28" ht="12" customHeight="1">
      <c r="A208" s="158"/>
      <c r="B208" s="126"/>
      <c r="C208" s="648"/>
      <c r="D208" s="667"/>
      <c r="E208" s="659"/>
      <c r="F208" s="660"/>
      <c r="G208" s="671"/>
      <c r="H208" s="649"/>
      <c r="I208" s="649"/>
      <c r="J208" s="649"/>
      <c r="K208" s="659"/>
      <c r="L208" s="660"/>
      <c r="M208" s="649"/>
      <c r="N208" s="653"/>
      <c r="O208" s="662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3"/>
      <c r="AB208" s="107"/>
    </row>
    <row r="209" spans="1:28" ht="13.5" customHeight="1">
      <c r="A209" s="158"/>
      <c r="B209" s="126"/>
      <c r="C209" s="648"/>
      <c r="D209" s="667"/>
      <c r="E209" s="671"/>
      <c r="F209" s="671"/>
      <c r="G209" s="649"/>
      <c r="H209" s="649"/>
      <c r="I209" s="649"/>
      <c r="J209" s="649"/>
      <c r="K209" s="672"/>
      <c r="L209" s="671"/>
      <c r="M209" s="649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66"/>
      <c r="AB209" s="107"/>
    </row>
    <row r="210" spans="1:28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  <c r="AB210" s="107"/>
    </row>
    <row r="211" spans="1:28" ht="12.75" customHeight="1">
      <c r="A211" s="158"/>
      <c r="B211" s="126"/>
      <c r="C211" s="648"/>
      <c r="D211" s="667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  <c r="AB211" s="107"/>
    </row>
    <row r="212" spans="1:28" ht="12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653"/>
      <c r="O212" s="654"/>
      <c r="P212" s="381"/>
      <c r="Q212" s="107"/>
      <c r="R212" s="107"/>
      <c r="S212" s="107"/>
      <c r="T212" s="107"/>
      <c r="U212" s="107"/>
      <c r="V212" s="650"/>
      <c r="W212" s="126"/>
      <c r="X212" s="121"/>
      <c r="Y212" s="651"/>
      <c r="Z212" s="107"/>
      <c r="AA212" s="652"/>
      <c r="AB212" s="107"/>
    </row>
    <row r="213" spans="1:28" ht="12.75" customHeight="1">
      <c r="A213" s="158"/>
      <c r="B213" s="126"/>
      <c r="C213" s="648"/>
      <c r="D213" s="154"/>
      <c r="E213" s="154"/>
      <c r="F213" s="154"/>
      <c r="G213" s="154"/>
      <c r="H213" s="154"/>
      <c r="I213" s="154"/>
      <c r="J213" s="668"/>
      <c r="K213" s="154"/>
      <c r="L213" s="154"/>
      <c r="M213" s="154"/>
      <c r="N213" s="656"/>
      <c r="O213" s="654"/>
      <c r="P213" s="381"/>
      <c r="Q213" s="107"/>
      <c r="R213" s="107"/>
      <c r="S213" s="107"/>
      <c r="T213" s="107"/>
      <c r="U213" s="107"/>
      <c r="V213" s="669"/>
      <c r="W213" s="126"/>
      <c r="X213" s="670"/>
      <c r="Y213" s="651"/>
      <c r="Z213" s="107"/>
      <c r="AA213" s="652"/>
      <c r="AB213" s="107"/>
    </row>
    <row r="214" spans="1:28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</row>
    <row r="215" spans="1:28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</row>
    <row r="216" spans="1:28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</row>
    <row r="217" spans="1:28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</row>
    <row r="218" spans="1:28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</row>
    <row r="219" spans="1:28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</row>
    <row r="220" spans="1:28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</row>
    <row r="221" spans="1:28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</row>
    <row r="222" spans="1:28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</row>
    <row r="223" spans="1:28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</row>
    <row r="224" spans="1:28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</row>
    <row r="225" spans="1:28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</row>
    <row r="226" spans="1:28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</row>
    <row r="227" spans="1:28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</row>
    <row r="228" spans="1:28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</row>
    <row r="229" spans="1:28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</row>
    <row r="230" spans="1:28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</row>
    <row r="231" spans="1:28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</row>
    <row r="232" spans="1:28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</row>
    <row r="233" spans="1:28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</row>
    <row r="234" spans="1:28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</row>
    <row r="235" spans="1:28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</row>
    <row r="236" spans="1:28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</row>
    <row r="237" spans="1:28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</row>
    <row r="238" spans="1:28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</row>
    <row r="239" spans="1:28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</row>
    <row r="240" spans="1:28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</row>
    <row r="241" spans="1:28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</row>
    <row r="242" spans="1:28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</row>
    <row r="243" spans="1:28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</row>
    <row r="244" spans="1:28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</row>
    <row r="245" spans="1:28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</row>
    <row r="246" spans="1:28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</row>
    <row r="247" spans="1:28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</row>
    <row r="248" spans="1:28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</row>
    <row r="249" spans="1:28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</row>
    <row r="250" spans="1:28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</row>
    <row r="251" spans="1:28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</row>
    <row r="252" spans="1:28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</row>
    <row r="253" spans="1:28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</row>
    <row r="254" spans="1:28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</row>
    <row r="255" spans="1:28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</row>
    <row r="256" spans="1:28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</row>
    <row r="257" spans="1:28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</row>
    <row r="258" spans="1:28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</row>
    <row r="259" spans="1:28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</row>
    <row r="260" spans="1:28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</row>
    <row r="261" spans="1:28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</row>
    <row r="262" spans="1:28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</row>
    <row r="263" spans="1:28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</row>
    <row r="264" spans="1:28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</row>
    <row r="265" spans="1:28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</row>
    <row r="266" spans="1:28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</row>
    <row r="267" spans="1:28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</row>
    <row r="268" spans="1:28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</row>
    <row r="269" spans="1:28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</row>
    <row r="270" spans="1:28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</row>
    <row r="271" spans="1:28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</row>
    <row r="272" spans="1:28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</row>
    <row r="273" spans="1:28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</row>
    <row r="274" spans="1:28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</row>
    <row r="275" spans="1:28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</row>
    <row r="276" spans="1:28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14"/>
  <sheetViews>
    <sheetView view="pageBreakPreview" topLeftCell="A7" zoomScale="60" workbookViewId="0">
      <pane xSplit="1" topLeftCell="B1" activePane="topRight" state="frozen"/>
      <selection pane="topRight" activeCell="A7" sqref="A1:A1048576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5" width="6.88671875" customWidth="1"/>
    <col min="7" max="7" width="7.10937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7.6640625" customWidth="1"/>
    <col min="14" max="14" width="7.109375" customWidth="1"/>
    <col min="15" max="15" width="7.33203125" customWidth="1"/>
    <col min="16" max="16" width="6.33203125" customWidth="1"/>
    <col min="17" max="17" width="6.44140625" customWidth="1"/>
    <col min="18" max="18" width="6.6640625" customWidth="1"/>
    <col min="22" max="22" width="7.6640625" customWidth="1"/>
    <col min="23" max="23" width="6.88671875" customWidth="1"/>
    <col min="24" max="24" width="8.109375" customWidth="1"/>
    <col min="25" max="25" width="7.33203125" customWidth="1"/>
    <col min="27" max="27" width="15.5546875" customWidth="1"/>
    <col min="28" max="29" width="7.6640625" customWidth="1"/>
    <col min="30" max="30" width="9.33203125" customWidth="1"/>
  </cols>
  <sheetData>
    <row r="1" spans="1:35" ht="1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ht="15" thickBot="1">
      <c r="A2" s="100" t="s">
        <v>911</v>
      </c>
      <c r="C2" s="100" t="s">
        <v>19</v>
      </c>
      <c r="I2" s="100" t="s">
        <v>280</v>
      </c>
      <c r="S2" s="9"/>
      <c r="T2" s="9"/>
      <c r="U2" s="107"/>
      <c r="V2" s="199"/>
      <c r="W2" s="107"/>
      <c r="AG2" s="107"/>
      <c r="AH2" s="107"/>
      <c r="AI2" s="107"/>
    </row>
    <row r="3" spans="1:35" ht="13.5" customHeight="1">
      <c r="A3" s="84"/>
      <c r="B3" s="532"/>
      <c r="C3" s="178" t="s">
        <v>20</v>
      </c>
      <c r="D3" s="66" t="s">
        <v>245</v>
      </c>
      <c r="E3" s="66"/>
      <c r="F3" s="66"/>
      <c r="G3" s="66"/>
      <c r="H3" s="66"/>
      <c r="I3" s="66"/>
      <c r="J3" s="66"/>
      <c r="K3" s="66"/>
      <c r="L3" s="50"/>
      <c r="M3" s="50"/>
      <c r="N3" s="178" t="s">
        <v>21</v>
      </c>
      <c r="O3" s="178" t="s">
        <v>22</v>
      </c>
      <c r="P3" s="1010" t="s">
        <v>374</v>
      </c>
      <c r="Q3" s="1034" t="s">
        <v>374</v>
      </c>
      <c r="S3" s="99"/>
      <c r="T3" s="99"/>
      <c r="U3" s="126"/>
      <c r="V3" s="107"/>
      <c r="W3" s="381"/>
      <c r="X3" s="126"/>
      <c r="Y3" s="107"/>
      <c r="Z3" s="107"/>
      <c r="AA3" s="107"/>
      <c r="AB3" s="107"/>
      <c r="AC3" s="107"/>
      <c r="AD3" s="107"/>
      <c r="AF3" s="107"/>
      <c r="AH3" s="107"/>
      <c r="AI3" s="107"/>
    </row>
    <row r="4" spans="1:35" ht="13.5" customHeight="1">
      <c r="A4" s="60"/>
      <c r="B4" s="533"/>
      <c r="C4" s="534" t="s">
        <v>210</v>
      </c>
      <c r="D4" s="632" t="s">
        <v>279</v>
      </c>
      <c r="E4" s="16"/>
      <c r="F4" s="16"/>
      <c r="G4" s="16"/>
      <c r="H4" s="16"/>
      <c r="I4" s="16"/>
      <c r="J4" s="16"/>
      <c r="K4" s="16"/>
      <c r="L4" s="15"/>
      <c r="M4" s="15"/>
      <c r="N4" s="534" t="s">
        <v>225</v>
      </c>
      <c r="O4" s="534" t="s">
        <v>23</v>
      </c>
      <c r="P4" s="1009" t="s">
        <v>108</v>
      </c>
      <c r="Q4" s="1035" t="s">
        <v>108</v>
      </c>
      <c r="S4" s="99"/>
      <c r="T4" s="99"/>
      <c r="U4" s="126"/>
      <c r="V4" s="107"/>
      <c r="W4" s="381"/>
      <c r="X4" s="126"/>
      <c r="Y4" s="107"/>
      <c r="Z4" s="107"/>
      <c r="AA4" s="107"/>
      <c r="AB4" s="107"/>
      <c r="AC4" s="107"/>
      <c r="AD4" s="107"/>
      <c r="AF4" s="107"/>
      <c r="AH4" s="107"/>
      <c r="AI4" s="107"/>
    </row>
    <row r="5" spans="1:35" ht="12.75" customHeight="1" thickBot="1">
      <c r="A5" s="60"/>
      <c r="B5" s="535" t="s">
        <v>24</v>
      </c>
      <c r="C5" s="534" t="s">
        <v>21</v>
      </c>
      <c r="D5" s="71" t="s">
        <v>224</v>
      </c>
      <c r="E5" s="71"/>
      <c r="F5" s="71"/>
      <c r="G5" s="71"/>
      <c r="H5" t="s">
        <v>223</v>
      </c>
      <c r="J5" s="71"/>
      <c r="K5" s="61" t="s">
        <v>118</v>
      </c>
      <c r="L5" s="51"/>
      <c r="M5" s="51"/>
      <c r="N5" s="534" t="s">
        <v>26</v>
      </c>
      <c r="O5" s="534" t="s">
        <v>25</v>
      </c>
      <c r="P5" s="999" t="s">
        <v>375</v>
      </c>
      <c r="Q5" s="1035" t="s">
        <v>375</v>
      </c>
      <c r="S5" s="99"/>
      <c r="T5" s="99"/>
      <c r="U5" s="381"/>
      <c r="V5" s="107"/>
      <c r="W5" s="381"/>
      <c r="X5" s="126"/>
      <c r="Y5" s="107"/>
      <c r="Z5" s="107"/>
      <c r="AA5" s="107"/>
      <c r="AB5" s="107"/>
      <c r="AC5" s="107"/>
      <c r="AD5" s="645"/>
      <c r="AF5" s="107"/>
      <c r="AH5" s="107"/>
      <c r="AI5" s="107"/>
    </row>
    <row r="6" spans="1:35">
      <c r="A6" s="60" t="s">
        <v>211</v>
      </c>
      <c r="B6" s="533"/>
      <c r="C6" s="534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4">
        <v>10</v>
      </c>
      <c r="O6" s="534" t="s">
        <v>37</v>
      </c>
      <c r="P6" s="534" t="s">
        <v>26</v>
      </c>
      <c r="Q6" s="1036" t="s">
        <v>376</v>
      </c>
      <c r="S6" s="99"/>
      <c r="T6" s="99"/>
      <c r="U6" s="381"/>
      <c r="V6" s="107"/>
      <c r="W6" s="381"/>
      <c r="X6" s="126"/>
      <c r="Y6" s="107"/>
      <c r="Z6" s="107"/>
      <c r="AA6" s="107"/>
      <c r="AB6" s="350"/>
      <c r="AC6" s="107"/>
      <c r="AD6" s="645"/>
      <c r="AH6" s="107"/>
      <c r="AI6" s="107"/>
    </row>
    <row r="7" spans="1:35" ht="12" customHeight="1">
      <c r="A7" s="60"/>
      <c r="B7" s="535" t="s">
        <v>212</v>
      </c>
      <c r="C7" s="534" t="s">
        <v>213</v>
      </c>
      <c r="D7" s="69" t="s">
        <v>39</v>
      </c>
      <c r="E7" s="69" t="s">
        <v>39</v>
      </c>
      <c r="F7" s="69" t="s">
        <v>39</v>
      </c>
      <c r="G7" s="69" t="s">
        <v>39</v>
      </c>
      <c r="H7" s="24" t="s">
        <v>39</v>
      </c>
      <c r="I7" s="69" t="s">
        <v>39</v>
      </c>
      <c r="J7" s="69" t="s">
        <v>39</v>
      </c>
      <c r="K7" s="24" t="s">
        <v>39</v>
      </c>
      <c r="L7" s="69" t="s">
        <v>39</v>
      </c>
      <c r="M7" s="69" t="s">
        <v>39</v>
      </c>
      <c r="N7" s="534" t="s">
        <v>373</v>
      </c>
      <c r="O7" s="534" t="s">
        <v>204</v>
      </c>
      <c r="P7" s="534">
        <v>10</v>
      </c>
      <c r="Q7" s="1036"/>
      <c r="S7" s="99"/>
      <c r="T7" s="99"/>
      <c r="U7" s="126"/>
      <c r="V7" s="107"/>
      <c r="W7" s="381"/>
      <c r="X7" s="126"/>
      <c r="Y7" s="107"/>
      <c r="Z7" s="107"/>
      <c r="AA7" s="107"/>
      <c r="AB7" s="350"/>
      <c r="AC7" s="107"/>
      <c r="AD7" s="646"/>
      <c r="AH7" s="107"/>
      <c r="AI7" s="107"/>
    </row>
    <row r="8" spans="1:35" ht="14.25" customHeight="1" thickBot="1">
      <c r="A8" s="60"/>
      <c r="B8" s="533"/>
      <c r="C8" s="2538">
        <v>0.45</v>
      </c>
      <c r="D8" s="51"/>
      <c r="E8" s="52"/>
      <c r="F8" s="51"/>
      <c r="G8" s="52"/>
      <c r="H8" s="91"/>
      <c r="I8" s="52"/>
      <c r="J8" s="52"/>
      <c r="K8" s="51"/>
      <c r="L8" s="52"/>
      <c r="M8" s="91"/>
      <c r="N8" s="534"/>
      <c r="O8" s="534" t="s">
        <v>205</v>
      </c>
      <c r="P8" s="534" t="s">
        <v>373</v>
      </c>
      <c r="Q8" s="2548">
        <v>1</v>
      </c>
      <c r="S8" s="99"/>
      <c r="T8" s="99"/>
      <c r="U8" s="205"/>
      <c r="V8" s="126"/>
      <c r="W8" s="381"/>
      <c r="X8" s="126"/>
      <c r="Y8" s="107"/>
      <c r="Z8" s="284"/>
      <c r="AA8" s="381"/>
      <c r="AB8" s="647"/>
      <c r="AC8" s="107"/>
      <c r="AD8" s="646"/>
      <c r="AH8" s="107"/>
      <c r="AI8" s="107"/>
    </row>
    <row r="9" spans="1:35">
      <c r="A9" s="537">
        <v>1</v>
      </c>
      <c r="B9" s="538" t="s">
        <v>214</v>
      </c>
      <c r="C9" s="2539">
        <f>(Q9/100)*45</f>
        <v>54</v>
      </c>
      <c r="D9" s="166">
        <f>'12 л. РАСКЛАДКА'!X13</f>
        <v>40</v>
      </c>
      <c r="E9" s="73">
        <f>'12 л. РАСКЛАДКА'!X71</f>
        <v>80</v>
      </c>
      <c r="F9" s="73">
        <f>'12 л. РАСКЛАДКА'!X130</f>
        <v>50</v>
      </c>
      <c r="G9" s="73">
        <f>'12 л. РАСКЛАДКА'!X186</f>
        <v>70</v>
      </c>
      <c r="H9" s="73">
        <f>'12 л. РАСКЛАДКА'!X243</f>
        <v>30</v>
      </c>
      <c r="I9" s="73">
        <f>'12 л. РАСКЛАДКА'!X299</f>
        <v>50</v>
      </c>
      <c r="J9" s="73">
        <f>'12 л. РАСКЛАДКА'!X355</f>
        <v>40</v>
      </c>
      <c r="K9" s="73">
        <f>'12 л. РАСКЛАДКА'!X408</f>
        <v>70</v>
      </c>
      <c r="L9" s="73">
        <f>'12 л. РАСКЛАДКА'!X462</f>
        <v>40</v>
      </c>
      <c r="M9" s="1000">
        <f>'12 л. РАСКЛАДКА'!X515</f>
        <v>70</v>
      </c>
      <c r="N9" s="1003">
        <f t="shared" ref="N9:N44" si="0">D9+E9+F9+G9+H9+I9+J9+K9+L9+M9</f>
        <v>540</v>
      </c>
      <c r="O9" s="2097">
        <f>(N9*100/P9)-100</f>
        <v>0</v>
      </c>
      <c r="P9" s="1028">
        <f>(Q9*45/100)*10</f>
        <v>540</v>
      </c>
      <c r="Q9" s="2533">
        <v>120</v>
      </c>
      <c r="S9" s="648"/>
      <c r="T9" s="381"/>
      <c r="U9" s="381"/>
      <c r="V9" s="556"/>
      <c r="W9" s="107"/>
      <c r="X9" s="107"/>
      <c r="Y9" s="107"/>
      <c r="Z9" s="650"/>
      <c r="AA9" s="126"/>
      <c r="AB9" s="651"/>
      <c r="AC9" s="107"/>
      <c r="AD9" s="652"/>
      <c r="AH9" s="107"/>
      <c r="AI9" s="107"/>
    </row>
    <row r="10" spans="1:35">
      <c r="A10" s="497">
        <v>2</v>
      </c>
      <c r="B10" s="231" t="s">
        <v>41</v>
      </c>
      <c r="C10" s="2540">
        <f t="shared" ref="C10:C44" si="1">(Q10/100)*45</f>
        <v>90</v>
      </c>
      <c r="D10" s="166">
        <f>'12 л. РАСКЛАДКА'!X14</f>
        <v>90</v>
      </c>
      <c r="E10" s="73">
        <f>'12 л. РАСКЛАДКА'!X72</f>
        <v>80.099999999999994</v>
      </c>
      <c r="F10" s="73">
        <f>'12 л. РАСКЛАДКА'!X131</f>
        <v>102</v>
      </c>
      <c r="G10" s="73">
        <f>'12 л. РАСКЛАДКА'!X187</f>
        <v>72</v>
      </c>
      <c r="H10" s="73">
        <f>'12 л. РАСКЛАДКА'!X244</f>
        <v>75</v>
      </c>
      <c r="I10" s="73">
        <f>'12 л. РАСКЛАДКА'!X300</f>
        <v>116.2</v>
      </c>
      <c r="J10" s="73">
        <f>'12 л. РАСКЛАДКА'!X356</f>
        <v>90</v>
      </c>
      <c r="K10" s="73">
        <f>'12 л. РАСКЛАДКА'!X409</f>
        <v>98.4</v>
      </c>
      <c r="L10" s="73">
        <f>'12 л. РАСКЛАДКА'!X463</f>
        <v>106.3</v>
      </c>
      <c r="M10" s="1000">
        <f>'12 л. РАСКЛАДКА'!X516</f>
        <v>70</v>
      </c>
      <c r="N10" s="1004">
        <f t="shared" si="0"/>
        <v>900</v>
      </c>
      <c r="O10" s="1915">
        <f t="shared" ref="O10:O44" si="2">(N10*100/P10)-100</f>
        <v>0</v>
      </c>
      <c r="P10" s="1032">
        <f t="shared" ref="P10:P44" si="3">(Q10*45/100)*10</f>
        <v>900</v>
      </c>
      <c r="Q10" s="2534">
        <v>200</v>
      </c>
      <c r="S10" s="653"/>
      <c r="T10" s="654"/>
      <c r="U10" s="381"/>
      <c r="V10" s="107"/>
      <c r="W10" s="107"/>
      <c r="X10" s="107"/>
      <c r="Y10" s="107"/>
      <c r="Z10" s="650"/>
      <c r="AA10" s="126"/>
      <c r="AB10" s="651"/>
      <c r="AC10" s="107"/>
      <c r="AD10" s="652"/>
      <c r="AH10" s="107"/>
      <c r="AI10" s="107"/>
    </row>
    <row r="11" spans="1:35">
      <c r="A11" s="497">
        <v>3</v>
      </c>
      <c r="B11" s="231" t="s">
        <v>42</v>
      </c>
      <c r="C11" s="2540">
        <f t="shared" si="1"/>
        <v>9</v>
      </c>
      <c r="D11" s="166">
        <f>'12 л. РАСКЛАДКА'!X15</f>
        <v>4.05</v>
      </c>
      <c r="E11" s="73">
        <f>'12 л. РАСКЛАДКА'!X73</f>
        <v>12</v>
      </c>
      <c r="F11" s="73">
        <f>'12 л. РАСКЛАДКА'!X132</f>
        <v>2</v>
      </c>
      <c r="G11" s="73">
        <f>'12 л. РАСКЛАДКА'!X188</f>
        <v>30.759999999999998</v>
      </c>
      <c r="H11" s="73">
        <f>'12 л. РАСКЛАДКА'!X245</f>
        <v>16.2</v>
      </c>
      <c r="I11" s="73">
        <f>'12 л. РАСКЛАДКА'!X301</f>
        <v>3.6</v>
      </c>
      <c r="J11" s="73">
        <f>'12 л. РАСКЛАДКА'!X357</f>
        <v>7.8000000000000007</v>
      </c>
      <c r="K11" s="73">
        <f>'12 л. РАСКЛАДКА'!X410</f>
        <v>10.010000000000002</v>
      </c>
      <c r="L11" s="73">
        <f>'12 л. РАСКЛАДКА'!X464</f>
        <v>0.9</v>
      </c>
      <c r="M11" s="1000">
        <f>'12 л. РАСКЛАДКА'!X517</f>
        <v>17.48</v>
      </c>
      <c r="N11" s="1004">
        <f t="shared" si="0"/>
        <v>104.80000000000001</v>
      </c>
      <c r="O11" s="2095">
        <f t="shared" si="2"/>
        <v>16.444444444444471</v>
      </c>
      <c r="P11" s="1032">
        <f t="shared" si="3"/>
        <v>90</v>
      </c>
      <c r="Q11" s="2534">
        <v>20</v>
      </c>
      <c r="S11" s="648"/>
      <c r="T11" s="654"/>
      <c r="U11" s="381"/>
      <c r="V11" s="107"/>
      <c r="W11" s="107"/>
      <c r="X11" s="107"/>
      <c r="Y11" s="107"/>
      <c r="Z11" s="650"/>
      <c r="AA11" s="126"/>
      <c r="AB11" s="651"/>
      <c r="AC11" s="107"/>
      <c r="AD11" s="655"/>
      <c r="AH11" s="107"/>
      <c r="AI11" s="107"/>
    </row>
    <row r="12" spans="1:35">
      <c r="A12" s="497">
        <v>4</v>
      </c>
      <c r="B12" s="231" t="s">
        <v>43</v>
      </c>
      <c r="C12" s="2540">
        <f t="shared" si="1"/>
        <v>22.5</v>
      </c>
      <c r="D12" s="166">
        <f>'12 л. РАСКЛАДКА'!X16</f>
        <v>0</v>
      </c>
      <c r="E12" s="73">
        <f>'12 л. РАСКЛАДКА'!X74</f>
        <v>0</v>
      </c>
      <c r="F12" s="73">
        <f>'12 л. РАСКЛАДКА'!X133</f>
        <v>50.72</v>
      </c>
      <c r="G12" s="73">
        <f>'12 л. РАСКЛАДКА'!X189</f>
        <v>0</v>
      </c>
      <c r="H12" s="73">
        <f>'12 л. РАСКЛАДКА'!X246</f>
        <v>14.75</v>
      </c>
      <c r="I12" s="73">
        <f>'12 л. РАСКЛАДКА'!X302</f>
        <v>13.4</v>
      </c>
      <c r="J12" s="73">
        <f>'12 л. РАСКЛАДКА'!X358</f>
        <v>45.5</v>
      </c>
      <c r="K12" s="73">
        <f>'12 л. РАСКЛАДКА'!X411</f>
        <v>25</v>
      </c>
      <c r="L12" s="73">
        <f>'12 л. РАСКЛАДКА'!X465</f>
        <v>26</v>
      </c>
      <c r="M12" s="1000">
        <f>'12 л. РАСКЛАДКА'!X518</f>
        <v>48.1</v>
      </c>
      <c r="N12" s="1004">
        <f t="shared" si="0"/>
        <v>223.47</v>
      </c>
      <c r="O12" s="2095">
        <f t="shared" si="2"/>
        <v>-0.68000000000000682</v>
      </c>
      <c r="P12" s="1032">
        <f t="shared" si="3"/>
        <v>225</v>
      </c>
      <c r="Q12" s="2534">
        <v>50</v>
      </c>
      <c r="S12" s="2715"/>
      <c r="T12" s="654"/>
      <c r="U12" s="381"/>
      <c r="V12" s="107"/>
      <c r="W12" s="107"/>
      <c r="X12" s="107"/>
      <c r="Y12" s="107"/>
      <c r="Z12" s="650"/>
      <c r="AA12" s="126"/>
      <c r="AB12" s="651"/>
      <c r="AC12" s="107"/>
      <c r="AD12" s="652"/>
      <c r="AF12" s="107"/>
      <c r="AH12" s="107"/>
      <c r="AI12" s="107"/>
    </row>
    <row r="13" spans="1:35">
      <c r="A13" s="497">
        <v>5</v>
      </c>
      <c r="B13" s="231" t="s">
        <v>44</v>
      </c>
      <c r="C13" s="2540">
        <f t="shared" si="1"/>
        <v>9</v>
      </c>
      <c r="D13" s="166">
        <f>'12 л. РАСКЛАДКА'!X17</f>
        <v>0</v>
      </c>
      <c r="E13" s="73">
        <f>'12 л. РАСКЛАДКА'!X75</f>
        <v>16.82</v>
      </c>
      <c r="F13" s="73">
        <f>'12 л. РАСКЛАДКА'!X134</f>
        <v>0</v>
      </c>
      <c r="G13" s="73">
        <f>'12 л. РАСКЛАДКА'!X190</f>
        <v>0</v>
      </c>
      <c r="H13" s="73">
        <f>'12 л. РАСКЛАДКА'!X247</f>
        <v>54.87</v>
      </c>
      <c r="I13" s="73">
        <f>'12 л. РАСКЛАДКА'!X303</f>
        <v>18.309999999999999</v>
      </c>
      <c r="J13" s="73">
        <f>'12 л. РАСКЛАДКА'!X359</f>
        <v>0</v>
      </c>
      <c r="K13" s="73">
        <f>'12 л. РАСКЛАДКА'!X412</f>
        <v>0</v>
      </c>
      <c r="L13" s="73">
        <f>'12 л. РАСКЛАДКА'!X466</f>
        <v>0</v>
      </c>
      <c r="M13" s="1000">
        <f>'12 л. РАСКЛАДКА'!X519</f>
        <v>0</v>
      </c>
      <c r="N13" s="1004">
        <f t="shared" si="0"/>
        <v>90</v>
      </c>
      <c r="O13" s="1915">
        <f t="shared" si="2"/>
        <v>0</v>
      </c>
      <c r="P13" s="1032">
        <f t="shared" si="3"/>
        <v>90</v>
      </c>
      <c r="Q13" s="2534">
        <v>20</v>
      </c>
      <c r="S13" s="648"/>
      <c r="T13" s="654"/>
      <c r="U13" s="381"/>
      <c r="V13" s="107"/>
      <c r="W13" s="107"/>
      <c r="X13" s="107"/>
      <c r="Y13" s="107"/>
      <c r="Z13" s="650"/>
      <c r="AA13" s="126"/>
      <c r="AB13" s="651"/>
      <c r="AC13" s="107"/>
      <c r="AD13" s="657"/>
      <c r="AF13" s="107"/>
      <c r="AH13" s="107"/>
      <c r="AI13" s="107"/>
    </row>
    <row r="14" spans="1:35">
      <c r="A14" s="497">
        <v>6</v>
      </c>
      <c r="B14" s="231" t="s">
        <v>45</v>
      </c>
      <c r="C14" s="2549">
        <f t="shared" si="1"/>
        <v>84.15</v>
      </c>
      <c r="D14" s="2397">
        <f>'12 л. РАСКЛАДКА'!X18</f>
        <v>88</v>
      </c>
      <c r="E14" s="2398">
        <f>'12 л. РАСКЛАДКА'!X76</f>
        <v>130</v>
      </c>
      <c r="F14" s="2398">
        <f>'12 л. РАСКЛАДКА'!X135</f>
        <v>0</v>
      </c>
      <c r="G14" s="2398">
        <f>'12 л. РАСКЛАДКА'!X191</f>
        <v>135</v>
      </c>
      <c r="H14" s="2398">
        <f>'12 л. РАСКЛАДКА'!X248</f>
        <v>92</v>
      </c>
      <c r="I14" s="2398">
        <f>'12 л. РАСКЛАДКА'!X304</f>
        <v>136.19200000000001</v>
      </c>
      <c r="J14" s="2398">
        <f>'12 л. РАСКЛАДКА'!X360</f>
        <v>67.17</v>
      </c>
      <c r="K14" s="2398">
        <f>'12 л. РАСКЛАДКА'!X413</f>
        <v>71.367000000000004</v>
      </c>
      <c r="L14" s="2398">
        <f>'12 л. РАСКЛАДКА'!X467</f>
        <v>124.86</v>
      </c>
      <c r="M14" s="2399">
        <f>'12 л. РАСКЛАДКА'!X520</f>
        <v>16</v>
      </c>
      <c r="N14" s="2400">
        <f t="shared" si="0"/>
        <v>860.58899999999994</v>
      </c>
      <c r="O14" s="2424">
        <f t="shared" si="2"/>
        <v>2.26844919786096</v>
      </c>
      <c r="P14" s="2438">
        <f t="shared" si="3"/>
        <v>841.5</v>
      </c>
      <c r="Q14" s="2535">
        <v>187</v>
      </c>
      <c r="S14" s="648"/>
      <c r="T14" s="654"/>
      <c r="U14" s="381"/>
      <c r="V14" s="107"/>
      <c r="W14" s="107"/>
      <c r="X14" s="107"/>
      <c r="Y14" s="107"/>
      <c r="Z14" s="650"/>
      <c r="AA14" s="126"/>
      <c r="AB14" s="651"/>
      <c r="AC14" s="107"/>
      <c r="AD14" s="657"/>
      <c r="AF14" s="107"/>
      <c r="AH14" s="107"/>
      <c r="AI14" s="107"/>
    </row>
    <row r="15" spans="1:35" ht="13.5" customHeight="1">
      <c r="A15" s="2390">
        <v>7</v>
      </c>
      <c r="B15" s="2192" t="s">
        <v>864</v>
      </c>
      <c r="C15" s="2549">
        <f t="shared" si="1"/>
        <v>129.6</v>
      </c>
      <c r="D15" s="2404">
        <f>'12 л. РАСКЛАДКА'!X19</f>
        <v>211.99</v>
      </c>
      <c r="E15" s="2408">
        <f>'12 л. РАСКЛАДКА'!X77</f>
        <v>251.35</v>
      </c>
      <c r="F15" s="2404">
        <f>'12 л. РАСКЛАДКА'!X136</f>
        <v>250.42500000000004</v>
      </c>
      <c r="G15" s="2408">
        <f>'12 л. РАСКЛАДКА'!X192</f>
        <v>128.92000000000002</v>
      </c>
      <c r="H15" s="2404">
        <f>'12 л. РАСКЛАДКА'!X249</f>
        <v>112.64499999999998</v>
      </c>
      <c r="I15" s="2408">
        <f>'12 л. РАСКЛАДКА'!X305</f>
        <v>231.108</v>
      </c>
      <c r="J15" s="2404">
        <f>'12 л. РАСКЛАДКА'!X361</f>
        <v>175.21999999999997</v>
      </c>
      <c r="K15" s="2408">
        <f>'12 л. РАСКЛАДКА'!X414</f>
        <v>210.13199999999998</v>
      </c>
      <c r="L15" s="2408">
        <f>'12 л. РАСКЛАДКА'!X468</f>
        <v>142.19999999999999</v>
      </c>
      <c r="M15" s="2404">
        <f>'12 л. РАСКЛАДКА'!X521</f>
        <v>197.55500000000001</v>
      </c>
      <c r="N15" s="2390">
        <f t="shared" si="0"/>
        <v>1911.5450000000003</v>
      </c>
      <c r="O15" s="2439">
        <f t="shared" si="2"/>
        <v>47.495756172839521</v>
      </c>
      <c r="P15" s="2429">
        <f t="shared" si="3"/>
        <v>1296</v>
      </c>
      <c r="Q15" s="2535">
        <v>288</v>
      </c>
      <c r="S15" s="648"/>
      <c r="T15" s="654"/>
      <c r="U15" s="381"/>
      <c r="V15" s="107"/>
      <c r="W15" s="107"/>
      <c r="X15" s="107"/>
      <c r="Y15" s="107"/>
      <c r="Z15" s="650"/>
      <c r="AA15" s="126"/>
      <c r="AB15" s="651"/>
      <c r="AC15" s="107"/>
      <c r="AD15" s="657"/>
      <c r="AF15" s="107"/>
      <c r="AH15" s="107"/>
      <c r="AI15" s="107"/>
    </row>
    <row r="16" spans="1:35" ht="11.25" customHeight="1">
      <c r="A16" s="2391"/>
      <c r="B16" s="2413" t="s">
        <v>965</v>
      </c>
      <c r="C16" s="2546">
        <f t="shared" si="1"/>
        <v>14.4</v>
      </c>
      <c r="D16" s="2406">
        <f>'12 л. РАСКЛАДКА'!X20</f>
        <v>60</v>
      </c>
      <c r="E16" s="674">
        <f>'12 л. РАСКЛАДКА'!X78</f>
        <v>0</v>
      </c>
      <c r="F16" s="2406">
        <f>'12 л. РАСКЛАДКА'!X137</f>
        <v>0</v>
      </c>
      <c r="G16" s="674">
        <f>'12 л. РАСКЛАДКА'!X193</f>
        <v>0</v>
      </c>
      <c r="H16" s="2406">
        <f>'12 л. РАСКЛАДКА'!X250</f>
        <v>0</v>
      </c>
      <c r="I16" s="674">
        <f>'12 л. РАСКЛАДКА'!X306</f>
        <v>48.6</v>
      </c>
      <c r="J16" s="2406">
        <f>'12 л. РАСКЛАДКА'!X362</f>
        <v>0</v>
      </c>
      <c r="K16" s="674">
        <f>'12 л. РАСКЛАДКА'!X415</f>
        <v>0</v>
      </c>
      <c r="L16" s="674">
        <f>'12 л. РАСКЛАДКА'!X469</f>
        <v>0</v>
      </c>
      <c r="M16" s="2406">
        <f>'12 л. РАСКЛАДКА'!X522</f>
        <v>0</v>
      </c>
      <c r="N16" s="2391">
        <f t="shared" si="0"/>
        <v>108.6</v>
      </c>
      <c r="O16" s="2440">
        <f t="shared" si="2"/>
        <v>-24.583333333333329</v>
      </c>
      <c r="P16" s="2431">
        <f t="shared" si="3"/>
        <v>144</v>
      </c>
      <c r="Q16" s="2536">
        <v>32</v>
      </c>
      <c r="S16" s="648"/>
      <c r="T16" s="654"/>
      <c r="U16" s="381"/>
      <c r="V16" s="107"/>
      <c r="W16" s="107"/>
      <c r="X16" s="107"/>
      <c r="Y16" s="107"/>
      <c r="Z16" s="650"/>
      <c r="AA16" s="126"/>
      <c r="AB16" s="651"/>
      <c r="AC16" s="107"/>
      <c r="AD16" s="657"/>
      <c r="AF16" s="107"/>
      <c r="AH16" s="107"/>
      <c r="AI16" s="107"/>
    </row>
    <row r="17" spans="1:35">
      <c r="A17" s="497">
        <v>8</v>
      </c>
      <c r="B17" s="231" t="s">
        <v>215</v>
      </c>
      <c r="C17" s="2546">
        <f t="shared" si="1"/>
        <v>83.25</v>
      </c>
      <c r="D17" s="166">
        <f>'12 л. РАСКЛАДКА'!X21</f>
        <v>140</v>
      </c>
      <c r="E17" s="674">
        <f>'12 л. РАСКЛАДКА'!X79</f>
        <v>12</v>
      </c>
      <c r="F17" s="674">
        <f>'12 л. РАСКЛАДКА'!X138</f>
        <v>106</v>
      </c>
      <c r="G17" s="674">
        <f>'12 л. РАСКЛАДКА'!X194</f>
        <v>127</v>
      </c>
      <c r="H17" s="674">
        <f>'12 л. РАСКЛАДКА'!X251</f>
        <v>105</v>
      </c>
      <c r="I17" s="674">
        <f>'12 л. РАСКЛАДКА'!X307</f>
        <v>0</v>
      </c>
      <c r="J17" s="674">
        <f>'12 л. РАСКЛАДКА'!X363</f>
        <v>100</v>
      </c>
      <c r="K17" s="674">
        <f>'12 л. РАСКЛАДКА'!X416</f>
        <v>2.5</v>
      </c>
      <c r="L17" s="674">
        <f>'12 л. РАСКЛАДКА'!X470</f>
        <v>120</v>
      </c>
      <c r="M17" s="1000">
        <f>'12 л. РАСКЛАДКА'!X523</f>
        <v>120</v>
      </c>
      <c r="N17" s="1021">
        <f t="shared" si="0"/>
        <v>832.5</v>
      </c>
      <c r="O17" s="2427">
        <f t="shared" si="2"/>
        <v>0</v>
      </c>
      <c r="P17" s="1030">
        <f t="shared" si="3"/>
        <v>832.5</v>
      </c>
      <c r="Q17" s="2536">
        <v>185</v>
      </c>
      <c r="S17" s="648"/>
      <c r="T17" s="654"/>
      <c r="U17" s="381"/>
      <c r="V17" s="107"/>
      <c r="W17" s="107"/>
      <c r="X17" s="107"/>
      <c r="Y17" s="107"/>
      <c r="Z17" s="650"/>
      <c r="AA17" s="126"/>
      <c r="AB17" s="651"/>
      <c r="AC17" s="107"/>
      <c r="AD17" s="657"/>
      <c r="AF17" s="107"/>
      <c r="AH17" s="107"/>
      <c r="AI17" s="107"/>
    </row>
    <row r="18" spans="1:35">
      <c r="A18" s="497">
        <v>9</v>
      </c>
      <c r="B18" s="231" t="s">
        <v>104</v>
      </c>
      <c r="C18" s="2540">
        <f t="shared" si="1"/>
        <v>9</v>
      </c>
      <c r="D18" s="166">
        <f>'12 л. РАСКЛАДКА'!X22</f>
        <v>0</v>
      </c>
      <c r="E18" s="73">
        <f>'12 л. РАСКЛАДКА'!X80</f>
        <v>25</v>
      </c>
      <c r="F18" s="73">
        <f>'12 л. РАСКЛАДКА'!X139</f>
        <v>0</v>
      </c>
      <c r="G18" s="73">
        <f>'12 л. РАСКЛАДКА'!X195</f>
        <v>0</v>
      </c>
      <c r="H18" s="73">
        <f>'12 л. РАСКЛАДКА'!X252</f>
        <v>0</v>
      </c>
      <c r="I18" s="73">
        <f>'12 л. РАСКЛАДКА'!X308</f>
        <v>15</v>
      </c>
      <c r="J18" s="73">
        <f>'12 л. РАСКЛАДКА'!X364</f>
        <v>0</v>
      </c>
      <c r="K18" s="73">
        <f>'12 л. РАСКЛАДКА'!X417</f>
        <v>20</v>
      </c>
      <c r="L18" s="73">
        <f>'12 л. РАСКЛАДКА'!X471</f>
        <v>25</v>
      </c>
      <c r="M18" s="1000">
        <f>'12 л. РАСКЛАДКА'!X524</f>
        <v>0</v>
      </c>
      <c r="N18" s="1004">
        <f t="shared" si="0"/>
        <v>85</v>
      </c>
      <c r="O18" s="1915">
        <f t="shared" si="2"/>
        <v>-5.5555555555555571</v>
      </c>
      <c r="P18" s="1032">
        <f t="shared" si="3"/>
        <v>90</v>
      </c>
      <c r="Q18" s="2534">
        <v>20</v>
      </c>
      <c r="S18" s="648"/>
      <c r="T18" s="654"/>
      <c r="U18" s="381"/>
      <c r="V18" s="107"/>
      <c r="W18" s="107"/>
      <c r="X18" s="107"/>
      <c r="Y18" s="107"/>
      <c r="Z18" s="650"/>
      <c r="AA18" s="126"/>
      <c r="AB18" s="651"/>
      <c r="AC18" s="107"/>
      <c r="AD18" s="657"/>
      <c r="AF18" s="107"/>
      <c r="AH18" s="107"/>
      <c r="AI18" s="107"/>
    </row>
    <row r="19" spans="1:35">
      <c r="A19" s="497">
        <v>10</v>
      </c>
      <c r="B19" s="1672" t="s">
        <v>466</v>
      </c>
      <c r="C19" s="2540">
        <f t="shared" si="1"/>
        <v>90</v>
      </c>
      <c r="D19" s="166">
        <f>'12 л. РАСКЛАДКА'!X23</f>
        <v>200</v>
      </c>
      <c r="E19" s="73">
        <f>'12 л. РАСКЛАДКА'!X81</f>
        <v>0</v>
      </c>
      <c r="F19" s="73">
        <f>'12 л. РАСКЛАДКА'!X140</f>
        <v>0</v>
      </c>
      <c r="G19" s="73">
        <f>'12 л. РАСКЛАДКА'!X196</f>
        <v>200</v>
      </c>
      <c r="H19" s="73">
        <f>'12 л. РАСКЛАДКА'!X253</f>
        <v>0</v>
      </c>
      <c r="I19" s="73">
        <f>'12 л. РАСКЛАДКА'!X309</f>
        <v>200</v>
      </c>
      <c r="J19" s="73">
        <f>'12 л. РАСКЛАДКА'!X365</f>
        <v>0</v>
      </c>
      <c r="K19" s="73">
        <f>'12 л. РАСКЛАДКА'!X418</f>
        <v>300</v>
      </c>
      <c r="L19" s="73">
        <f>'12 л. РАСКЛАДКА'!X472</f>
        <v>0</v>
      </c>
      <c r="M19" s="1000">
        <f>'12 л. РАСКЛАДКА'!X525</f>
        <v>0</v>
      </c>
      <c r="N19" s="1004">
        <f t="shared" si="0"/>
        <v>900</v>
      </c>
      <c r="O19" s="1915">
        <f t="shared" si="2"/>
        <v>0</v>
      </c>
      <c r="P19" s="1032">
        <f t="shared" si="3"/>
        <v>900</v>
      </c>
      <c r="Q19" s="2534">
        <v>200</v>
      </c>
      <c r="S19" s="648"/>
      <c r="T19" s="654"/>
      <c r="U19" s="381"/>
      <c r="V19" s="107"/>
      <c r="W19" s="107"/>
      <c r="X19" s="107"/>
      <c r="Y19" s="107"/>
      <c r="Z19" s="650"/>
      <c r="AA19" s="126"/>
      <c r="AB19" s="651"/>
      <c r="AC19" s="107"/>
      <c r="AD19" s="657"/>
      <c r="AF19" s="107"/>
      <c r="AH19" s="107"/>
      <c r="AI19" s="107"/>
    </row>
    <row r="20" spans="1:35">
      <c r="A20" s="497">
        <v>11</v>
      </c>
      <c r="B20" s="231" t="s">
        <v>112</v>
      </c>
      <c r="C20" s="2540">
        <f t="shared" si="1"/>
        <v>35.1</v>
      </c>
      <c r="D20" s="166">
        <f>'12 л. РАСКЛАДКА'!X24</f>
        <v>0</v>
      </c>
      <c r="E20" s="73">
        <f>'12 л. РАСКЛАДКА'!X82</f>
        <v>48.1</v>
      </c>
      <c r="F20" s="73">
        <f>'12 л. РАСКЛАДКА'!X141</f>
        <v>80.34</v>
      </c>
      <c r="G20" s="73">
        <f>'12 л. РАСКЛАДКА'!X197</f>
        <v>77.7</v>
      </c>
      <c r="H20" s="73">
        <f>'12 л. РАСКЛАДКА'!X254</f>
        <v>40.299999999999997</v>
      </c>
      <c r="I20" s="73">
        <f>'12 л. РАСКЛАДКА'!X310</f>
        <v>0</v>
      </c>
      <c r="J20" s="73">
        <f>'12 л. РАСКЛАДКА'!X366</f>
        <v>0</v>
      </c>
      <c r="K20" s="73">
        <f>'12 л. РАСКЛАДКА'!X419</f>
        <v>29.9</v>
      </c>
      <c r="L20" s="73">
        <f>'12 л. РАСКЛАДКА'!X473</f>
        <v>74.66</v>
      </c>
      <c r="M20" s="1000">
        <f>'12 л. РАСКЛАДКА'!X526</f>
        <v>0</v>
      </c>
      <c r="N20" s="1004">
        <f t="shared" si="0"/>
        <v>351</v>
      </c>
      <c r="O20" s="1915">
        <f t="shared" si="2"/>
        <v>0</v>
      </c>
      <c r="P20" s="1032">
        <f t="shared" si="3"/>
        <v>351</v>
      </c>
      <c r="Q20" s="2534">
        <v>78</v>
      </c>
      <c r="S20" s="648"/>
      <c r="T20" s="654"/>
      <c r="U20" s="381"/>
      <c r="V20" s="107"/>
      <c r="W20" s="107"/>
      <c r="X20" s="107"/>
      <c r="Y20" s="107"/>
      <c r="Z20" s="650"/>
      <c r="AA20" s="126"/>
      <c r="AB20" s="651"/>
      <c r="AC20" s="107"/>
      <c r="AD20" s="657"/>
      <c r="AF20" s="107"/>
      <c r="AH20" s="107"/>
      <c r="AI20" s="107"/>
    </row>
    <row r="21" spans="1:35">
      <c r="A21" s="497">
        <v>12</v>
      </c>
      <c r="B21" s="231" t="s">
        <v>113</v>
      </c>
      <c r="C21" s="2540">
        <f t="shared" si="1"/>
        <v>23.85</v>
      </c>
      <c r="D21" s="166">
        <f>'12 л. РАСКЛАДКА'!X25</f>
        <v>50</v>
      </c>
      <c r="E21" s="73">
        <f>'12 л. РАСКЛАДКА'!X83</f>
        <v>0</v>
      </c>
      <c r="F21" s="73">
        <f>'12 л. РАСКЛАДКА'!X142</f>
        <v>0</v>
      </c>
      <c r="G21" s="73">
        <f>'12 л. РАСКЛАДКА'!X198</f>
        <v>0</v>
      </c>
      <c r="H21" s="73">
        <f>'12 л. РАСКЛАДКА'!X255</f>
        <v>0</v>
      </c>
      <c r="I21" s="73">
        <f>'12 л. РАСКЛАДКА'!X311</f>
        <v>0</v>
      </c>
      <c r="J21" s="73">
        <f>'12 л. РАСКЛАДКА'!X367</f>
        <v>135.5</v>
      </c>
      <c r="K21" s="73">
        <f>'12 л. РАСКЛАДКА'!X420</f>
        <v>53</v>
      </c>
      <c r="L21" s="73">
        <f>'12 л. РАСКЛАДКА'!X474</f>
        <v>0</v>
      </c>
      <c r="M21" s="1000">
        <f>'12 л. РАСКЛАДКА'!X527</f>
        <v>0</v>
      </c>
      <c r="N21" s="1004">
        <f t="shared" si="0"/>
        <v>238.5</v>
      </c>
      <c r="O21" s="1915">
        <f t="shared" si="2"/>
        <v>0</v>
      </c>
      <c r="P21" s="1032">
        <f t="shared" si="3"/>
        <v>238.5</v>
      </c>
      <c r="Q21" s="2534">
        <v>53</v>
      </c>
      <c r="S21" s="648"/>
      <c r="T21" s="654"/>
      <c r="U21" s="381"/>
      <c r="V21" s="107"/>
      <c r="W21" s="107"/>
      <c r="X21" s="107"/>
      <c r="Y21" s="107"/>
      <c r="Z21" s="650"/>
      <c r="AA21" s="126"/>
      <c r="AB21" s="651"/>
      <c r="AC21" s="107"/>
      <c r="AD21" s="657"/>
      <c r="AF21" s="107"/>
      <c r="AH21" s="107"/>
      <c r="AI21" s="107"/>
    </row>
    <row r="22" spans="1:35" ht="12.75" customHeight="1">
      <c r="A22" s="497">
        <v>13</v>
      </c>
      <c r="B22" s="231" t="s">
        <v>46</v>
      </c>
      <c r="C22" s="2540">
        <f t="shared" si="1"/>
        <v>34.65</v>
      </c>
      <c r="D22" s="166">
        <f>'12 л. РАСКЛАДКА'!X26</f>
        <v>41.87</v>
      </c>
      <c r="E22" s="73">
        <f>'12 л. РАСКЛАДКА'!X84</f>
        <v>0</v>
      </c>
      <c r="F22" s="73">
        <f>'12 л. РАСКЛАДКА'!X143</f>
        <v>0</v>
      </c>
      <c r="G22" s="73">
        <f>'12 л. РАСКЛАДКА'!X199</f>
        <v>89.43</v>
      </c>
      <c r="H22" s="73">
        <f>'12 л. РАСКЛАДКА'!X256</f>
        <v>0</v>
      </c>
      <c r="I22" s="73">
        <f>'12 л. РАСКЛАДКА'!X312</f>
        <v>92.4</v>
      </c>
      <c r="J22" s="73">
        <f>'12 л. РАСКЛАДКА'!X368</f>
        <v>0</v>
      </c>
      <c r="K22" s="73">
        <f>'12 л. РАСКЛАДКА'!X421</f>
        <v>52</v>
      </c>
      <c r="L22" s="73">
        <f>'12 л. РАСКЛАДКА'!X475</f>
        <v>0</v>
      </c>
      <c r="M22" s="1000">
        <f>'12 л. РАСКЛАДКА'!X528</f>
        <v>70.8</v>
      </c>
      <c r="N22" s="1004">
        <f t="shared" si="0"/>
        <v>346.50000000000006</v>
      </c>
      <c r="O22" s="1915">
        <f t="shared" si="2"/>
        <v>0</v>
      </c>
      <c r="P22" s="1032">
        <f t="shared" si="3"/>
        <v>346.5</v>
      </c>
      <c r="Q22" s="2534">
        <v>77</v>
      </c>
      <c r="S22" s="648"/>
      <c r="T22" s="654"/>
      <c r="U22" s="381"/>
      <c r="V22" s="107"/>
      <c r="W22" s="107"/>
      <c r="X22" s="107"/>
      <c r="Y22" s="107"/>
      <c r="Z22" s="650"/>
      <c r="AA22" s="126"/>
      <c r="AB22" s="651"/>
      <c r="AC22" s="107"/>
      <c r="AD22" s="657"/>
      <c r="AF22" s="107"/>
      <c r="AH22" s="107"/>
      <c r="AI22" s="107"/>
    </row>
    <row r="23" spans="1:35" ht="13.5" customHeight="1">
      <c r="A23" s="497">
        <v>14</v>
      </c>
      <c r="B23" s="231" t="s">
        <v>114</v>
      </c>
      <c r="C23" s="2540">
        <f t="shared" si="1"/>
        <v>18</v>
      </c>
      <c r="D23" s="166">
        <f>'12 л. РАСКЛАДКА'!X27</f>
        <v>0</v>
      </c>
      <c r="E23" s="73">
        <f>'12 л. РАСКЛАДКА'!X85</f>
        <v>124.8</v>
      </c>
      <c r="F23" s="73">
        <f>'12 л. РАСКЛАДКА'!X144</f>
        <v>0</v>
      </c>
      <c r="G23" s="73">
        <f>'12 л. РАСКЛАДКА'!X200</f>
        <v>0</v>
      </c>
      <c r="H23" s="73">
        <f>'12 л. РАСКЛАДКА'!X257</f>
        <v>0</v>
      </c>
      <c r="I23" s="73">
        <f>'12 л. РАСКЛАДКА'!X313</f>
        <v>0</v>
      </c>
      <c r="J23" s="73">
        <f>'12 л. РАСКЛАДКА'!X369</f>
        <v>0</v>
      </c>
      <c r="K23" s="73">
        <f>'12 л. РАСКЛАДКА'!X422</f>
        <v>0</v>
      </c>
      <c r="L23" s="73">
        <f>'12 л. РАСКЛАДКА'!X476</f>
        <v>0</v>
      </c>
      <c r="M23" s="1000">
        <f>'12 л. РАСКЛАДКА'!X529</f>
        <v>55.2</v>
      </c>
      <c r="N23" s="1004">
        <f t="shared" si="0"/>
        <v>180</v>
      </c>
      <c r="O23" s="1915">
        <f t="shared" si="2"/>
        <v>0</v>
      </c>
      <c r="P23" s="1032">
        <f t="shared" si="3"/>
        <v>180</v>
      </c>
      <c r="Q23" s="2534">
        <v>40</v>
      </c>
      <c r="S23" s="648"/>
      <c r="T23" s="654"/>
      <c r="U23" s="381"/>
      <c r="V23" s="107"/>
      <c r="W23" s="107"/>
      <c r="X23" s="107"/>
      <c r="Y23" s="107"/>
      <c r="Z23" s="650"/>
      <c r="AA23" s="126"/>
      <c r="AB23" s="651"/>
      <c r="AC23" s="107"/>
      <c r="AD23" s="657"/>
      <c r="AF23" s="107"/>
      <c r="AH23" s="107"/>
      <c r="AI23" s="107"/>
    </row>
    <row r="24" spans="1:35" ht="12" customHeight="1">
      <c r="A24" s="497">
        <v>15</v>
      </c>
      <c r="B24" s="231" t="s">
        <v>216</v>
      </c>
      <c r="C24" s="2540">
        <f t="shared" si="1"/>
        <v>157.5</v>
      </c>
      <c r="D24" s="166">
        <f>'12 л. РАСКЛАДКА'!X28</f>
        <v>207.86599999999999</v>
      </c>
      <c r="E24" s="73">
        <f>'12 л. РАСКЛАДКА'!X86</f>
        <v>13.91</v>
      </c>
      <c r="F24" s="73">
        <f>'12 л. РАСКЛАДКА'!X145</f>
        <v>216.3</v>
      </c>
      <c r="G24" s="73">
        <f>'12 л. РАСКЛАДКА'!X201</f>
        <v>99.01</v>
      </c>
      <c r="H24" s="73">
        <f>'12 л. РАСКЛАДКА'!X258</f>
        <v>222.2</v>
      </c>
      <c r="I24" s="73">
        <f>'12 л. РАСКЛАДКА'!X314</f>
        <v>68.400000000000006</v>
      </c>
      <c r="J24" s="73">
        <f>'12 л. РАСКЛАДКА'!X370</f>
        <v>120</v>
      </c>
      <c r="K24" s="73">
        <f>'12 л. РАСКЛАДКА'!X423</f>
        <v>138.6</v>
      </c>
      <c r="L24" s="73">
        <f>'12 л. РАСКЛАДКА'!X477</f>
        <v>87.84</v>
      </c>
      <c r="M24" s="1000">
        <f>'12 л. РАСКЛАДКА'!X530</f>
        <v>236</v>
      </c>
      <c r="N24" s="1004">
        <f t="shared" si="0"/>
        <v>1410.126</v>
      </c>
      <c r="O24" s="1915">
        <f t="shared" si="2"/>
        <v>-10.468190476190472</v>
      </c>
      <c r="P24" s="1032">
        <f t="shared" si="3"/>
        <v>1575</v>
      </c>
      <c r="Q24" s="2534">
        <v>350</v>
      </c>
      <c r="S24" s="648"/>
      <c r="T24" s="654"/>
      <c r="U24" s="381"/>
      <c r="V24" s="107"/>
      <c r="W24" s="107"/>
      <c r="X24" s="107"/>
      <c r="Y24" s="107"/>
      <c r="Z24" s="650"/>
      <c r="AA24" s="126"/>
      <c r="AB24" s="651"/>
      <c r="AC24" s="107"/>
      <c r="AD24" s="2712"/>
      <c r="AF24" s="107"/>
      <c r="AH24" s="107"/>
      <c r="AI24" s="107"/>
    </row>
    <row r="25" spans="1:35" ht="14.25" customHeight="1">
      <c r="A25" s="497">
        <v>16</v>
      </c>
      <c r="B25" s="231" t="s">
        <v>217</v>
      </c>
      <c r="C25" s="2540">
        <f t="shared" si="1"/>
        <v>81</v>
      </c>
      <c r="D25" s="166">
        <f>'12 л. РАСКЛАДКА'!X29</f>
        <v>0</v>
      </c>
      <c r="E25" s="73">
        <f>'12 л. РАСКЛАДКА'!X87</f>
        <v>0</v>
      </c>
      <c r="F25" s="73">
        <f>'12 л. РАСКЛАДКА'!X146</f>
        <v>200</v>
      </c>
      <c r="G25" s="73">
        <f>'12 л. РАСКЛАДКА'!X202</f>
        <v>0</v>
      </c>
      <c r="H25" s="73">
        <f>'12 л. РАСКЛАДКА'!X259</f>
        <v>200</v>
      </c>
      <c r="I25" s="73">
        <f>'12 л. РАСКЛАДКА'!X315</f>
        <v>0</v>
      </c>
      <c r="J25" s="73">
        <f>'12 л. РАСКЛАДКА'!X371</f>
        <v>200</v>
      </c>
      <c r="K25" s="73">
        <f>'12 л. РАСКЛАДКА'!X424</f>
        <v>0</v>
      </c>
      <c r="L25" s="73">
        <f>'12 л. РАСКЛАДКА'!X478</f>
        <v>200</v>
      </c>
      <c r="M25" s="1000">
        <f>'12 л. РАСКЛАДКА'!X531</f>
        <v>0</v>
      </c>
      <c r="N25" s="1004">
        <f t="shared" si="0"/>
        <v>800</v>
      </c>
      <c r="O25" s="2095">
        <f t="shared" si="2"/>
        <v>-1.2345679012345698</v>
      </c>
      <c r="P25" s="1032">
        <f t="shared" si="3"/>
        <v>810</v>
      </c>
      <c r="Q25" s="2534">
        <v>180</v>
      </c>
      <c r="S25" s="653"/>
      <c r="T25" s="654"/>
      <c r="U25" s="381"/>
      <c r="V25" s="107"/>
      <c r="W25" s="107"/>
      <c r="X25" s="107"/>
      <c r="Y25" s="107"/>
      <c r="Z25" s="650"/>
      <c r="AA25" s="126"/>
      <c r="AB25" s="651"/>
      <c r="AC25" s="107"/>
      <c r="AD25" s="665"/>
      <c r="AF25" s="107"/>
      <c r="AH25" s="107"/>
      <c r="AI25" s="107"/>
    </row>
    <row r="26" spans="1:35">
      <c r="A26" s="497">
        <v>17</v>
      </c>
      <c r="B26" s="231" t="s">
        <v>218</v>
      </c>
      <c r="C26" s="2540">
        <f t="shared" si="1"/>
        <v>27</v>
      </c>
      <c r="D26" s="166">
        <f>'12 л. РАСКЛАДКА'!X30</f>
        <v>0</v>
      </c>
      <c r="E26" s="73">
        <f>'12 л. РАСКЛАДКА'!X88</f>
        <v>0</v>
      </c>
      <c r="F26" s="73">
        <f>'12 л. РАСКЛАДКА'!X147</f>
        <v>43.34</v>
      </c>
      <c r="G26" s="73">
        <f>'12 л. РАСКЛАДКА'!X203</f>
        <v>0</v>
      </c>
      <c r="H26" s="73">
        <f>'12 л. РАСКЛАДКА'!X260</f>
        <v>109.7</v>
      </c>
      <c r="I26" s="73">
        <f>'12 л. РАСКЛАДКА'!X316</f>
        <v>0</v>
      </c>
      <c r="J26" s="73">
        <f>'12 л. РАСКЛАДКА'!X372</f>
        <v>43.4</v>
      </c>
      <c r="K26" s="73">
        <f>'12 л. РАСКЛАДКА'!X425</f>
        <v>45</v>
      </c>
      <c r="L26" s="73">
        <f>'12 л. РАСКЛАДКА'!X479</f>
        <v>0</v>
      </c>
      <c r="M26" s="1000">
        <f>'12 л. РАСКЛАДКА'!X532</f>
        <v>28.56</v>
      </c>
      <c r="N26" s="1004">
        <f t="shared" si="0"/>
        <v>270</v>
      </c>
      <c r="O26" s="1915">
        <f t="shared" si="2"/>
        <v>0</v>
      </c>
      <c r="P26" s="1032">
        <f t="shared" si="3"/>
        <v>270</v>
      </c>
      <c r="Q26" s="2534">
        <v>60</v>
      </c>
      <c r="S26" s="648"/>
      <c r="T26" s="654"/>
      <c r="U26" s="381"/>
      <c r="V26" s="107"/>
      <c r="W26" s="107"/>
      <c r="X26" s="107"/>
      <c r="Y26" s="107"/>
      <c r="Z26" s="650"/>
      <c r="AA26" s="126"/>
      <c r="AB26" s="651"/>
      <c r="AC26" s="107"/>
      <c r="AD26" s="665"/>
      <c r="AF26" s="107"/>
      <c r="AH26" s="107"/>
      <c r="AI26" s="107"/>
    </row>
    <row r="27" spans="1:35">
      <c r="A27" s="497">
        <v>18</v>
      </c>
      <c r="B27" s="231" t="s">
        <v>47</v>
      </c>
      <c r="C27" s="2540">
        <f t="shared" si="1"/>
        <v>6.75</v>
      </c>
      <c r="D27" s="166">
        <f>'12 л. РАСКЛАДКА'!X31</f>
        <v>41.56</v>
      </c>
      <c r="E27" s="73">
        <f>'12 л. РАСКЛАДКА'!X89</f>
        <v>0</v>
      </c>
      <c r="F27" s="73">
        <f>'12 л. РАСКЛАДКА'!X148</f>
        <v>0</v>
      </c>
      <c r="G27" s="73">
        <f>'12 л. РАСКЛАДКА'!X204</f>
        <v>0</v>
      </c>
      <c r="H27" s="73">
        <f>'12 л. РАСКЛАДКА'!X261</f>
        <v>28.44</v>
      </c>
      <c r="I27" s="73">
        <f>'12 л. РАСКЛАДКА'!X317</f>
        <v>0</v>
      </c>
      <c r="J27" s="73">
        <f>'12 л. РАСКЛАДКА'!X373</f>
        <v>0</v>
      </c>
      <c r="K27" s="73">
        <f>'12 л. РАСКЛАДКА'!X426</f>
        <v>0</v>
      </c>
      <c r="L27" s="73">
        <f>'12 л. РАСКЛАДКА'!X480</f>
        <v>0</v>
      </c>
      <c r="M27" s="1000">
        <f>'12 л. РАСКЛАДКА'!X533</f>
        <v>0</v>
      </c>
      <c r="N27" s="1004">
        <f t="shared" si="0"/>
        <v>70</v>
      </c>
      <c r="O27" s="1915">
        <f t="shared" si="2"/>
        <v>3.7037037037037095</v>
      </c>
      <c r="P27" s="1032">
        <f t="shared" si="3"/>
        <v>67.5</v>
      </c>
      <c r="Q27" s="2534">
        <v>15</v>
      </c>
      <c r="S27" s="648"/>
      <c r="T27" s="654"/>
      <c r="U27" s="381"/>
      <c r="V27" s="107"/>
      <c r="W27" s="107"/>
      <c r="X27" s="107"/>
      <c r="Y27" s="107"/>
      <c r="Z27" s="650"/>
      <c r="AA27" s="126"/>
      <c r="AB27" s="651"/>
      <c r="AC27" s="107"/>
      <c r="AD27" s="665"/>
      <c r="AF27" s="107"/>
      <c r="AH27" s="107"/>
      <c r="AI27" s="107"/>
    </row>
    <row r="28" spans="1:35">
      <c r="A28" s="497">
        <v>19</v>
      </c>
      <c r="B28" s="231" t="s">
        <v>219</v>
      </c>
      <c r="C28" s="2540">
        <f t="shared" si="1"/>
        <v>4.5</v>
      </c>
      <c r="D28" s="166">
        <f>'12 л. РАСКЛАДКА'!X32</f>
        <v>13.5</v>
      </c>
      <c r="E28" s="73">
        <f>'12 л. РАСКЛАДКА'!X90</f>
        <v>22.9</v>
      </c>
      <c r="F28" s="73">
        <f>'12 л. РАСКЛАДКА'!X149</f>
        <v>0</v>
      </c>
      <c r="G28" s="73">
        <f>'12 л. РАСКЛАДКА'!X205</f>
        <v>0</v>
      </c>
      <c r="H28" s="73">
        <f>'12 л. РАСКЛАДКА'!X262</f>
        <v>3.6</v>
      </c>
      <c r="I28" s="73">
        <f>'12 л. РАСКЛАДКА'!X318</f>
        <v>0</v>
      </c>
      <c r="J28" s="73">
        <f>'12 л. РАСКЛАДКА'!X374</f>
        <v>0</v>
      </c>
      <c r="K28" s="73">
        <f>'12 л. РАСКЛАДКА'!X427</f>
        <v>0</v>
      </c>
      <c r="L28" s="73">
        <f>'12 л. РАСКЛАДКА'!X481</f>
        <v>0</v>
      </c>
      <c r="M28" s="1000">
        <f>'12 л. РАСКЛАДКА'!X534</f>
        <v>5</v>
      </c>
      <c r="N28" s="1004">
        <f t="shared" si="0"/>
        <v>45</v>
      </c>
      <c r="O28" s="1915">
        <f t="shared" si="2"/>
        <v>0</v>
      </c>
      <c r="P28" s="1032">
        <f t="shared" si="3"/>
        <v>45</v>
      </c>
      <c r="Q28" s="2534">
        <v>10</v>
      </c>
      <c r="S28" s="648"/>
      <c r="T28" s="654"/>
      <c r="U28" s="381"/>
      <c r="V28" s="107"/>
      <c r="W28" s="107"/>
      <c r="X28" s="107"/>
      <c r="Y28" s="107"/>
      <c r="Z28" s="650"/>
      <c r="AA28" s="126"/>
      <c r="AB28" s="651"/>
      <c r="AC28" s="107"/>
      <c r="AD28" s="2711"/>
      <c r="AF28" s="107"/>
      <c r="AH28" s="107"/>
      <c r="AI28" s="107"/>
    </row>
    <row r="29" spans="1:35">
      <c r="A29" s="497">
        <v>20</v>
      </c>
      <c r="B29" s="231" t="s">
        <v>48</v>
      </c>
      <c r="C29" s="2540">
        <f t="shared" si="1"/>
        <v>15.749999999999998</v>
      </c>
      <c r="D29" s="166">
        <f>'12 л. РАСКЛАДКА'!X33</f>
        <v>12.2</v>
      </c>
      <c r="E29" s="73">
        <f>'12 л. РАСКЛАДКА'!X91</f>
        <v>14.56</v>
      </c>
      <c r="F29" s="73">
        <f>'12 л. РАСКЛАДКА'!X150</f>
        <v>21.04</v>
      </c>
      <c r="G29" s="73">
        <f>'12 л. РАСКЛАДКА'!X206</f>
        <v>15.149999999999999</v>
      </c>
      <c r="H29" s="73">
        <f>'12 л. РАСКЛАДКА'!X263</f>
        <v>10.8</v>
      </c>
      <c r="I29" s="73">
        <f>'12 л. РАСКЛАДКА'!X319</f>
        <v>20.3</v>
      </c>
      <c r="J29" s="73">
        <f>'12 л. РАСКЛАДКА'!X375</f>
        <v>11.4</v>
      </c>
      <c r="K29" s="73">
        <f>'12 л. РАСКЛАДКА'!X428</f>
        <v>13.57</v>
      </c>
      <c r="L29" s="73">
        <f>'12 л. РАСКЛАДКА'!X482</f>
        <v>20</v>
      </c>
      <c r="M29" s="1000">
        <f>'12 л. РАСКЛАДКА'!X535</f>
        <v>18.479999999999997</v>
      </c>
      <c r="N29" s="1004">
        <f t="shared" si="0"/>
        <v>157.5</v>
      </c>
      <c r="O29" s="1915">
        <f t="shared" si="2"/>
        <v>0</v>
      </c>
      <c r="P29" s="1032">
        <f t="shared" si="3"/>
        <v>157.5</v>
      </c>
      <c r="Q29" s="2534">
        <v>35</v>
      </c>
      <c r="S29" s="648"/>
      <c r="T29" s="654"/>
      <c r="U29" s="381"/>
      <c r="V29" s="107"/>
      <c r="W29" s="107"/>
      <c r="X29" s="107"/>
      <c r="Y29" s="107"/>
      <c r="Z29" s="650"/>
      <c r="AA29" s="126"/>
      <c r="AB29" s="651"/>
      <c r="AC29" s="107"/>
      <c r="AD29" s="665"/>
      <c r="AF29" s="107"/>
      <c r="AH29" s="107"/>
      <c r="AI29" s="107"/>
    </row>
    <row r="30" spans="1:35">
      <c r="A30" s="497">
        <v>21</v>
      </c>
      <c r="B30" s="231" t="s">
        <v>49</v>
      </c>
      <c r="C30" s="2540">
        <f t="shared" si="1"/>
        <v>8.1</v>
      </c>
      <c r="D30" s="166">
        <f>'12 л. РАСКЛАДКА'!X34</f>
        <v>6</v>
      </c>
      <c r="E30" s="73">
        <f>'12 л. РАСКЛАДКА'!X92</f>
        <v>6.27</v>
      </c>
      <c r="F30" s="73">
        <f>'12 л. РАСКЛАДКА'!X151</f>
        <v>8.76</v>
      </c>
      <c r="G30" s="73">
        <f>'12 л. РАСКЛАДКА'!X207</f>
        <v>6.6</v>
      </c>
      <c r="H30" s="73">
        <f>'12 л. РАСКЛАДКА'!X264</f>
        <v>10.4</v>
      </c>
      <c r="I30" s="73">
        <f>'12 л. РАСКЛАДКА'!X320</f>
        <v>6.2</v>
      </c>
      <c r="J30" s="73">
        <f>'12 л. РАСКЛАДКА'!X376</f>
        <v>11.67</v>
      </c>
      <c r="K30" s="73">
        <f>'12 л. РАСКЛАДКА'!X429</f>
        <v>12.100000000000001</v>
      </c>
      <c r="L30" s="73">
        <f>'12 л. РАСКЛАДКА'!X483</f>
        <v>3</v>
      </c>
      <c r="M30" s="1000">
        <f>'12 л. РАСКЛАДКА'!X536</f>
        <v>10</v>
      </c>
      <c r="N30" s="1004">
        <f t="shared" si="0"/>
        <v>81</v>
      </c>
      <c r="O30" s="1915">
        <f t="shared" si="2"/>
        <v>0</v>
      </c>
      <c r="P30" s="1032">
        <f t="shared" si="3"/>
        <v>81</v>
      </c>
      <c r="Q30" s="2534">
        <v>18</v>
      </c>
      <c r="S30" s="648"/>
      <c r="T30" s="654"/>
      <c r="U30" s="381"/>
      <c r="V30" s="107"/>
      <c r="W30" s="107"/>
      <c r="X30" s="107"/>
      <c r="Y30" s="107"/>
      <c r="Z30" s="650"/>
      <c r="AA30" s="126"/>
      <c r="AB30" s="651"/>
      <c r="AC30" s="107"/>
      <c r="AD30" s="665"/>
      <c r="AF30" s="107"/>
      <c r="AH30" s="107"/>
      <c r="AI30" s="107"/>
    </row>
    <row r="31" spans="1:35" ht="12" customHeight="1">
      <c r="A31" s="497">
        <v>22</v>
      </c>
      <c r="B31" s="231" t="s">
        <v>220</v>
      </c>
      <c r="C31" s="2540">
        <f t="shared" si="1"/>
        <v>18</v>
      </c>
      <c r="D31" s="166">
        <f>'12 л. РАСКЛАДКА'!X35</f>
        <v>5.2240000000000002</v>
      </c>
      <c r="E31" s="73">
        <f>'12 л. РАСКЛАДКА'!X93</f>
        <v>5.0599999999999996</v>
      </c>
      <c r="F31" s="73">
        <f>'12 л. РАСКЛАДКА'!X152</f>
        <v>4</v>
      </c>
      <c r="G31" s="73">
        <f>'12 л. РАСКЛАДКА'!X208</f>
        <v>21.91</v>
      </c>
      <c r="H31" s="73">
        <f>'12 л. РАСКЛАДКА'!X265</f>
        <v>14.280000000000001</v>
      </c>
      <c r="I31" s="73">
        <f>'12 л. РАСКЛАДКА'!X321</f>
        <v>7</v>
      </c>
      <c r="J31" s="73">
        <f>'12 л. РАСКЛАДКА'!X377</f>
        <v>4</v>
      </c>
      <c r="K31" s="73">
        <f>'12 л. РАСКЛАДКА'!X430</f>
        <v>7.4</v>
      </c>
      <c r="L31" s="73">
        <f>'12 л. РАСКЛАДКА'!X484</f>
        <v>78.8</v>
      </c>
      <c r="M31" s="1000">
        <f>'12 л. РАСКЛАДКА'!X537</f>
        <v>32.326000000000001</v>
      </c>
      <c r="N31" s="1004">
        <f t="shared" si="0"/>
        <v>180</v>
      </c>
      <c r="O31" s="1915">
        <f t="shared" si="2"/>
        <v>0</v>
      </c>
      <c r="P31" s="1032">
        <f t="shared" si="3"/>
        <v>180</v>
      </c>
      <c r="Q31" s="2534">
        <v>40</v>
      </c>
      <c r="S31" s="648"/>
      <c r="T31" s="654"/>
      <c r="U31" s="381"/>
      <c r="V31" s="107"/>
      <c r="W31" s="107"/>
      <c r="X31" s="107"/>
      <c r="Y31" s="107"/>
      <c r="Z31" s="650"/>
      <c r="AA31" s="126"/>
      <c r="AB31" s="651"/>
      <c r="AC31" s="107"/>
      <c r="AD31" s="665"/>
      <c r="AF31" s="107"/>
      <c r="AH31" s="107"/>
      <c r="AI31" s="107"/>
    </row>
    <row r="32" spans="1:35" ht="13.5" customHeight="1">
      <c r="A32" s="497">
        <v>23</v>
      </c>
      <c r="B32" s="231" t="s">
        <v>50</v>
      </c>
      <c r="C32" s="2540">
        <f t="shared" si="1"/>
        <v>15.749999999999998</v>
      </c>
      <c r="D32" s="166">
        <f>'12 л. РАСКЛАДКА'!X36</f>
        <v>10</v>
      </c>
      <c r="E32" s="73">
        <f>'12 л. РАСКЛАДКА'!X94</f>
        <v>16.5</v>
      </c>
      <c r="F32" s="73">
        <f>'12 л. РАСКЛАДКА'!X153</f>
        <v>16.420000000000002</v>
      </c>
      <c r="G32" s="73">
        <f>'12 л. РАСКЛАДКА'!X209</f>
        <v>7</v>
      </c>
      <c r="H32" s="73">
        <f>'12 л. РАСКЛАДКА'!X266</f>
        <v>19.84</v>
      </c>
      <c r="I32" s="73">
        <f>'12 л. РАСКЛАДКА'!X322</f>
        <v>10</v>
      </c>
      <c r="J32" s="73">
        <f>'12 л. РАСКЛАДКА'!X378</f>
        <v>14.6</v>
      </c>
      <c r="K32" s="73">
        <f>'12 л. РАСКЛАДКА'!X431</f>
        <v>20.82</v>
      </c>
      <c r="L32" s="73">
        <f>'12 л. РАСКЛАДКА'!X485</f>
        <v>9.32</v>
      </c>
      <c r="M32" s="1000">
        <f>'12 л. РАСКЛАДКА'!X538</f>
        <v>12.74</v>
      </c>
      <c r="N32" s="1004">
        <f t="shared" si="0"/>
        <v>137.24</v>
      </c>
      <c r="O32" s="2095">
        <f t="shared" si="2"/>
        <v>-12.86349206349206</v>
      </c>
      <c r="P32" s="1032">
        <f t="shared" si="3"/>
        <v>157.5</v>
      </c>
      <c r="Q32" s="2534">
        <v>35</v>
      </c>
      <c r="S32" s="648"/>
      <c r="T32" s="654"/>
      <c r="U32" s="381"/>
      <c r="V32" s="107"/>
      <c r="W32" s="107"/>
      <c r="X32" s="107"/>
      <c r="Y32" s="107"/>
      <c r="Z32" s="650"/>
      <c r="AA32" s="126"/>
      <c r="AB32" s="651"/>
      <c r="AC32" s="107"/>
      <c r="AD32" s="665"/>
      <c r="AF32" s="107"/>
      <c r="AH32" s="107"/>
      <c r="AI32" s="107"/>
    </row>
    <row r="33" spans="1:35" ht="12.75" customHeight="1">
      <c r="A33" s="497">
        <v>24</v>
      </c>
      <c r="B33" s="231" t="s">
        <v>51</v>
      </c>
      <c r="C33" s="2540">
        <f t="shared" si="1"/>
        <v>6.75</v>
      </c>
      <c r="D33" s="166">
        <f>'12 л. РАСКЛАДКА'!X37</f>
        <v>0</v>
      </c>
      <c r="E33" s="73">
        <f>'12 л. РАСКЛАДКА'!X95</f>
        <v>0</v>
      </c>
      <c r="F33" s="73">
        <f>'12 л. РАСКЛАДКА'!X154</f>
        <v>0</v>
      </c>
      <c r="G33" s="73">
        <f>'12 л. РАСКЛАДКА'!X210</f>
        <v>20</v>
      </c>
      <c r="H33" s="73">
        <f>'12 л. РАСКЛАДКА'!X267</f>
        <v>0</v>
      </c>
      <c r="I33" s="73">
        <f>'12 л. РАСКЛАДКА'!X323</f>
        <v>0</v>
      </c>
      <c r="J33" s="73">
        <f>'12 л. РАСКЛАДКА'!X379</f>
        <v>50</v>
      </c>
      <c r="K33" s="73">
        <f>'12 л. РАСКЛАДКА'!X432</f>
        <v>0</v>
      </c>
      <c r="L33" s="73">
        <f>'12 л. РАСКЛАДКА'!X486</f>
        <v>0</v>
      </c>
      <c r="M33" s="1000">
        <f>'12 л. РАСКЛАДКА'!X539</f>
        <v>0</v>
      </c>
      <c r="N33" s="1004">
        <f t="shared" si="0"/>
        <v>70</v>
      </c>
      <c r="O33" s="1029">
        <f t="shared" si="2"/>
        <v>3.7037037037037095</v>
      </c>
      <c r="P33" s="1032">
        <f t="shared" si="3"/>
        <v>67.5</v>
      </c>
      <c r="Q33" s="2534">
        <v>15</v>
      </c>
      <c r="S33" s="648"/>
      <c r="T33" s="654"/>
      <c r="U33" s="381"/>
      <c r="V33" s="107"/>
      <c r="W33" s="107"/>
      <c r="X33" s="107"/>
      <c r="Y33" s="107"/>
      <c r="Z33" s="650"/>
      <c r="AA33" s="126"/>
      <c r="AB33" s="651"/>
      <c r="AC33" s="107"/>
      <c r="AD33" s="665"/>
      <c r="AF33" s="107"/>
      <c r="AH33" s="107"/>
      <c r="AI33" s="107"/>
    </row>
    <row r="34" spans="1:35" ht="12" customHeight="1">
      <c r="A34" s="497">
        <v>25</v>
      </c>
      <c r="B34" s="231" t="s">
        <v>52</v>
      </c>
      <c r="C34" s="2540">
        <f t="shared" si="1"/>
        <v>0.9</v>
      </c>
      <c r="D34" s="166">
        <f>'12 л. РАСКЛАДКА'!X38</f>
        <v>0</v>
      </c>
      <c r="E34" s="73">
        <f>'12 л. РАСКЛАДКА'!X96</f>
        <v>1</v>
      </c>
      <c r="F34" s="73">
        <f>'12 л. РАСКЛАДКА'!X155</f>
        <v>0</v>
      </c>
      <c r="G34" s="73">
        <f>'12 л. РАСКЛАДКА'!X211</f>
        <v>1</v>
      </c>
      <c r="H34" s="73">
        <f>'12 л. РАСКЛАДКА'!X268</f>
        <v>0</v>
      </c>
      <c r="I34" s="73">
        <f>'12 л. РАСКЛАДКА'!X324</f>
        <v>0</v>
      </c>
      <c r="J34" s="73">
        <f>'12 л. РАСКЛАДКА'!X380</f>
        <v>1</v>
      </c>
      <c r="K34" s="73">
        <f>'12 л. РАСКЛАДКА'!X433</f>
        <v>0</v>
      </c>
      <c r="L34" s="73">
        <f>'12 л. РАСКЛАДКА'!X487</f>
        <v>0</v>
      </c>
      <c r="M34" s="1000">
        <f>'12 л. РАСКЛАДКА'!X540</f>
        <v>1</v>
      </c>
      <c r="N34" s="1004">
        <f t="shared" si="0"/>
        <v>4</v>
      </c>
      <c r="O34" s="2095">
        <f t="shared" si="2"/>
        <v>-55.555555555555557</v>
      </c>
      <c r="P34" s="1032">
        <f t="shared" si="3"/>
        <v>9</v>
      </c>
      <c r="Q34" s="2534">
        <v>2</v>
      </c>
      <c r="S34" s="648"/>
      <c r="T34" s="662"/>
      <c r="U34" s="381"/>
      <c r="V34" s="107"/>
      <c r="W34" s="107"/>
      <c r="X34" s="107"/>
      <c r="Y34" s="107"/>
      <c r="Z34" s="650"/>
      <c r="AA34" s="126"/>
      <c r="AB34" s="651"/>
      <c r="AC34" s="107"/>
      <c r="AD34" s="665"/>
      <c r="AF34" s="107"/>
      <c r="AH34" s="107"/>
      <c r="AI34" s="107"/>
    </row>
    <row r="35" spans="1:35" ht="15.75" customHeight="1">
      <c r="A35" s="497">
        <v>26</v>
      </c>
      <c r="B35" s="231" t="s">
        <v>221</v>
      </c>
      <c r="C35" s="2540">
        <f t="shared" si="1"/>
        <v>0.54</v>
      </c>
      <c r="D35" s="166">
        <f>'12 л. РАСКЛАДКА'!X39</f>
        <v>0</v>
      </c>
      <c r="E35" s="73">
        <f>'12 л. РАСКЛАДКА'!X97</f>
        <v>0</v>
      </c>
      <c r="F35" s="73">
        <f>'12 л. РАСКЛАДКА'!X156</f>
        <v>0</v>
      </c>
      <c r="G35" s="73">
        <f>'12 л. РАСКЛАДКА'!X212</f>
        <v>0</v>
      </c>
      <c r="H35" s="73">
        <f>'12 л. РАСКЛАДКА'!X269</f>
        <v>4</v>
      </c>
      <c r="I35" s="73">
        <f>'12 л. РАСКЛАДКА'!X325</f>
        <v>0</v>
      </c>
      <c r="J35" s="73">
        <f>'12 л. РАСКЛАДКА'!X381</f>
        <v>0</v>
      </c>
      <c r="K35" s="73">
        <f>'12 л. РАСКЛАДКА'!X434</f>
        <v>0</v>
      </c>
      <c r="L35" s="73">
        <f>'12 л. РАСКЛАДКА'!X488</f>
        <v>0</v>
      </c>
      <c r="M35" s="1000">
        <f>'12 л. РАСКЛАДКА'!X541</f>
        <v>0</v>
      </c>
      <c r="N35" s="1004">
        <f t="shared" si="0"/>
        <v>4</v>
      </c>
      <c r="O35" s="2095">
        <f t="shared" si="2"/>
        <v>-25.925925925925924</v>
      </c>
      <c r="P35" s="1032">
        <f t="shared" si="3"/>
        <v>5.4</v>
      </c>
      <c r="Q35" s="2534">
        <v>1.2</v>
      </c>
      <c r="S35" s="648"/>
      <c r="T35" s="654"/>
      <c r="U35" s="381"/>
      <c r="V35" s="107"/>
      <c r="W35" s="107"/>
      <c r="X35" s="107"/>
      <c r="Y35" s="107"/>
      <c r="Z35" s="650"/>
      <c r="AA35" s="126"/>
      <c r="AB35" s="651"/>
      <c r="AC35" s="107"/>
      <c r="AD35" s="665"/>
      <c r="AF35" s="107"/>
      <c r="AH35" s="107"/>
      <c r="AI35" s="107"/>
    </row>
    <row r="36" spans="1:35" ht="12" customHeight="1">
      <c r="A36" s="497">
        <v>27</v>
      </c>
      <c r="B36" s="231" t="s">
        <v>115</v>
      </c>
      <c r="C36" s="2540">
        <f t="shared" si="1"/>
        <v>0.9</v>
      </c>
      <c r="D36" s="166">
        <f>'12 л. РАСКЛАДКА'!X40</f>
        <v>3</v>
      </c>
      <c r="E36" s="73">
        <f>'12 л. РАСКЛАДКА'!X98</f>
        <v>0</v>
      </c>
      <c r="F36" s="73">
        <f>'12 л. РАСКЛАДКА'!X157</f>
        <v>3</v>
      </c>
      <c r="G36" s="73">
        <f>'12 л. РАСКЛАДКА'!X213</f>
        <v>0</v>
      </c>
      <c r="H36" s="73">
        <f>'12 л. РАСКЛАДКА'!X270</f>
        <v>0</v>
      </c>
      <c r="I36" s="73">
        <f>'12 л. РАСКЛАДКА'!X326</f>
        <v>0</v>
      </c>
      <c r="J36" s="73">
        <f>'12 л. РАСКЛАДКА'!X382</f>
        <v>0</v>
      </c>
      <c r="K36" s="73">
        <f>'12 л. РАСКЛАДКА'!X435</f>
        <v>0</v>
      </c>
      <c r="L36" s="73">
        <f>'12 л. РАСКЛАДКА'!X489</f>
        <v>0</v>
      </c>
      <c r="M36" s="1000">
        <f>'12 л. РАСКЛАДКА'!X542</f>
        <v>3</v>
      </c>
      <c r="N36" s="1004">
        <f t="shared" si="0"/>
        <v>9</v>
      </c>
      <c r="O36" s="1915">
        <f t="shared" si="2"/>
        <v>0</v>
      </c>
      <c r="P36" s="1032">
        <f t="shared" si="3"/>
        <v>9</v>
      </c>
      <c r="Q36" s="2534">
        <v>2</v>
      </c>
      <c r="S36" s="648"/>
      <c r="T36" s="662"/>
      <c r="U36" s="381"/>
      <c r="V36" s="107"/>
      <c r="W36" s="107"/>
      <c r="X36" s="107"/>
      <c r="Y36" s="107"/>
      <c r="Z36" s="650"/>
      <c r="AA36" s="126"/>
      <c r="AB36" s="651"/>
      <c r="AC36" s="107"/>
      <c r="AD36" s="665"/>
      <c r="AF36" s="107"/>
      <c r="AH36" s="107"/>
      <c r="AI36" s="107"/>
    </row>
    <row r="37" spans="1:35" ht="12" hidden="1" customHeight="1">
      <c r="A37" s="497">
        <v>28</v>
      </c>
      <c r="B37" s="231" t="s">
        <v>53</v>
      </c>
      <c r="C37" s="2540">
        <f t="shared" si="1"/>
        <v>0.13500000000000001</v>
      </c>
      <c r="D37" s="166">
        <f>'12 л. РАСКЛАДКА'!X41</f>
        <v>0</v>
      </c>
      <c r="E37" s="73">
        <f>'12 л. РАСКЛАДКА'!X99</f>
        <v>0</v>
      </c>
      <c r="F37" s="73">
        <f>'12 л. РАСКЛАДКА'!X158</f>
        <v>0</v>
      </c>
      <c r="G37" s="73">
        <f>'12 л. РАСКЛАДКА'!X214</f>
        <v>0</v>
      </c>
      <c r="H37" s="73">
        <f>'12 л. РАСКЛАДКА'!X271</f>
        <v>0</v>
      </c>
      <c r="I37" s="73">
        <f>'12 л. РАСКЛАДКА'!X327</f>
        <v>0</v>
      </c>
      <c r="J37" s="73">
        <f>'12 л. РАСКЛАДКА'!X383</f>
        <v>0</v>
      </c>
      <c r="K37" s="73">
        <f>'12 л. РАСКЛАДКА'!X436</f>
        <v>0</v>
      </c>
      <c r="L37" s="73">
        <f>'12 л. РАСКЛАДКА'!X490</f>
        <v>0</v>
      </c>
      <c r="M37" s="1000">
        <f>'12 л. РАСКЛАДКА'!X543</f>
        <v>0</v>
      </c>
      <c r="N37" s="1004">
        <f t="shared" si="0"/>
        <v>0</v>
      </c>
      <c r="O37" s="1915">
        <f t="shared" si="2"/>
        <v>-100</v>
      </c>
      <c r="P37" s="1032">
        <f t="shared" si="3"/>
        <v>1.35</v>
      </c>
      <c r="Q37" s="2534">
        <v>0.3</v>
      </c>
      <c r="S37" s="648"/>
      <c r="T37" s="654"/>
      <c r="U37" s="381"/>
      <c r="V37" s="107"/>
      <c r="W37" s="107"/>
      <c r="X37" s="107"/>
      <c r="Y37" s="107"/>
      <c r="Z37" s="650"/>
      <c r="AA37" s="126"/>
      <c r="AB37" s="651"/>
      <c r="AC37" s="107"/>
      <c r="AD37" s="2711"/>
      <c r="AF37" s="107"/>
      <c r="AH37" s="107"/>
      <c r="AI37" s="107"/>
    </row>
    <row r="38" spans="1:35" ht="12.75" customHeight="1">
      <c r="A38" s="497">
        <v>29</v>
      </c>
      <c r="B38" s="539" t="s">
        <v>222</v>
      </c>
      <c r="C38" s="2540">
        <f t="shared" si="1"/>
        <v>2.25</v>
      </c>
      <c r="D38" s="166">
        <f>'12 л. РАСКЛАДКА'!X42</f>
        <v>2.2200000000000002</v>
      </c>
      <c r="E38" s="73">
        <f>'12 л. РАСКЛАДКА'!X100</f>
        <v>1.9</v>
      </c>
      <c r="F38" s="73">
        <f>'12 л. РАСКЛАДКА'!X159</f>
        <v>1.6900000000000002</v>
      </c>
      <c r="G38" s="73">
        <f>'12 л. РАСКЛАДКА'!X215</f>
        <v>3.2199999999999998</v>
      </c>
      <c r="H38" s="73">
        <f>'12 л. РАСКЛАДКА'!X272</f>
        <v>1.913</v>
      </c>
      <c r="I38" s="73">
        <f>'12 л. РАСКЛАДКА'!X328</f>
        <v>2.2400000000000002</v>
      </c>
      <c r="J38" s="73">
        <f>'12 л. РАСКЛАДКА'!X384</f>
        <v>1.869</v>
      </c>
      <c r="K38" s="73">
        <f>'12 л. РАСКЛАДКА'!X437</f>
        <v>3.3200000000000003</v>
      </c>
      <c r="L38" s="73">
        <f>'12 л. РАСКЛАДКА'!X491</f>
        <v>1.71</v>
      </c>
      <c r="M38" s="1000">
        <f>'12 л. РАСКЛАДКА'!X544</f>
        <v>2.4459999999999997</v>
      </c>
      <c r="N38" s="1004">
        <f t="shared" si="0"/>
        <v>22.527999999999999</v>
      </c>
      <c r="O38" s="1915">
        <f t="shared" si="2"/>
        <v>0.12444444444443548</v>
      </c>
      <c r="P38" s="1032">
        <f t="shared" si="3"/>
        <v>22.5</v>
      </c>
      <c r="Q38" s="2534">
        <v>5</v>
      </c>
      <c r="S38" s="648"/>
      <c r="T38" s="654"/>
      <c r="U38" s="381"/>
      <c r="V38" s="107"/>
      <c r="W38" s="107"/>
      <c r="X38" s="107"/>
      <c r="Y38" s="107"/>
      <c r="Z38" s="650"/>
      <c r="AA38" s="126"/>
      <c r="AB38" s="651"/>
      <c r="AC38" s="107"/>
      <c r="AD38" s="665"/>
      <c r="AF38" s="107"/>
      <c r="AH38" s="107"/>
      <c r="AI38" s="107"/>
    </row>
    <row r="39" spans="1:35" ht="13.5" customHeight="1">
      <c r="A39" s="497">
        <v>30</v>
      </c>
      <c r="B39" s="231" t="s">
        <v>116</v>
      </c>
      <c r="C39" s="2540">
        <f t="shared" si="1"/>
        <v>1.8</v>
      </c>
      <c r="D39" s="166">
        <f>'12 л. РАСКЛАДКА'!X43</f>
        <v>0</v>
      </c>
      <c r="E39" s="73">
        <f>'12 л. РАСКЛАДКА'!X101</f>
        <v>0</v>
      </c>
      <c r="F39" s="73">
        <f>'12 л. РАСКЛАДКА'!X160</f>
        <v>1</v>
      </c>
      <c r="G39" s="73">
        <f>'12 л. РАСКЛАДКА'!X216</f>
        <v>0</v>
      </c>
      <c r="H39" s="73">
        <f>'12 л. РАСКЛАДКА'!X273</f>
        <v>0</v>
      </c>
      <c r="I39" s="73">
        <f>'12 л. РАСКЛАДКА'!X329</f>
        <v>0</v>
      </c>
      <c r="J39" s="73">
        <f>'12 л. РАСКЛАДКА'!X385</f>
        <v>0</v>
      </c>
      <c r="K39" s="73">
        <f>'12 л. РАСКЛАДКА'!X438</f>
        <v>10</v>
      </c>
      <c r="L39" s="73">
        <f>'12 л. РАСКЛАДКА'!X492</f>
        <v>0</v>
      </c>
      <c r="M39" s="1000">
        <f>'12 л. РАСКЛАДКА'!X545</f>
        <v>0</v>
      </c>
      <c r="N39" s="1004">
        <f t="shared" si="0"/>
        <v>11</v>
      </c>
      <c r="O39" s="2095">
        <f t="shared" si="2"/>
        <v>-38.888888888888886</v>
      </c>
      <c r="P39" s="1032">
        <f t="shared" si="3"/>
        <v>18</v>
      </c>
      <c r="Q39" s="2534">
        <v>4</v>
      </c>
      <c r="S39" s="653"/>
      <c r="T39" s="662"/>
      <c r="U39" s="381"/>
      <c r="V39" s="107"/>
      <c r="W39" s="107"/>
      <c r="X39" s="107"/>
      <c r="Y39" s="107"/>
      <c r="Z39" s="650"/>
      <c r="AA39" s="126"/>
      <c r="AB39" s="651"/>
      <c r="AC39" s="107"/>
      <c r="AD39" s="665"/>
      <c r="AF39" s="107"/>
      <c r="AH39" s="107"/>
      <c r="AI39" s="107"/>
    </row>
    <row r="40" spans="1:35" ht="14.25" customHeight="1">
      <c r="A40" s="497">
        <v>31</v>
      </c>
      <c r="B40" s="231" t="s">
        <v>117</v>
      </c>
      <c r="C40" s="2540">
        <f t="shared" si="1"/>
        <v>0.9</v>
      </c>
      <c r="D40" s="166">
        <f>'12 л. РАСКЛАДКА'!X44</f>
        <v>1.0142</v>
      </c>
      <c r="E40" s="73">
        <f>'12 л. РАСКЛАДКА'!X102</f>
        <v>1.0863999999999998</v>
      </c>
      <c r="F40" s="73">
        <f>'12 л. РАСКЛАДКА'!X161</f>
        <v>1.2706999999999997</v>
      </c>
      <c r="G40" s="73">
        <f>'12 л. РАСКЛАДКА'!X217</f>
        <v>0.01</v>
      </c>
      <c r="H40" s="73">
        <f>'12 л. РАСКЛАДКА'!X274</f>
        <v>8.5999999999999993E-2</v>
      </c>
      <c r="I40" s="73">
        <f>'12 л. РАСКЛАДКА'!X330</f>
        <v>0.21929999999999999</v>
      </c>
      <c r="J40" s="73">
        <f>'12 л. РАСКЛАДКА'!X386</f>
        <v>1.9629999999999999</v>
      </c>
      <c r="K40" s="73">
        <f>'12 л. РАСКЛАДКА'!X439</f>
        <v>1.054</v>
      </c>
      <c r="L40" s="73">
        <f>'12 л. РАСКЛАДКА'!X493</f>
        <v>1.1609999999999998</v>
      </c>
      <c r="M40" s="1000">
        <f>'12 л. РАСКЛАДКА'!X546</f>
        <v>1.1454</v>
      </c>
      <c r="N40" s="1004">
        <f t="shared" si="0"/>
        <v>9.01</v>
      </c>
      <c r="O40" s="1915">
        <f t="shared" si="2"/>
        <v>0.11111111111111427</v>
      </c>
      <c r="P40" s="1032">
        <f t="shared" si="3"/>
        <v>9</v>
      </c>
      <c r="Q40" s="2534">
        <v>2</v>
      </c>
      <c r="S40" s="653"/>
      <c r="T40" s="654"/>
      <c r="U40" s="381"/>
      <c r="V40" s="107"/>
      <c r="W40" s="107"/>
      <c r="X40" s="107"/>
      <c r="Y40" s="107"/>
      <c r="Z40" s="650"/>
      <c r="AA40" s="126"/>
      <c r="AB40" s="651"/>
      <c r="AC40" s="107"/>
      <c r="AD40" s="2714"/>
      <c r="AF40" s="107"/>
      <c r="AH40" s="107"/>
      <c r="AI40" s="107"/>
    </row>
    <row r="41" spans="1:35" ht="15" customHeight="1">
      <c r="A41" s="497">
        <v>32</v>
      </c>
      <c r="B41" s="231" t="s">
        <v>55</v>
      </c>
      <c r="C41" s="2540">
        <f t="shared" si="1"/>
        <v>40.5</v>
      </c>
      <c r="D41" s="183">
        <f>'12 л. МЕНЮ '!D100</f>
        <v>37.570999999999998</v>
      </c>
      <c r="E41" s="92">
        <f>'12 л. МЕНЮ '!D152</f>
        <v>41.684999999999995</v>
      </c>
      <c r="F41" s="92">
        <f>'12 л. МЕНЮ '!D210</f>
        <v>40.774999999999999</v>
      </c>
      <c r="G41" s="92">
        <f>'12 л. МЕНЮ '!D262</f>
        <v>35.814999999999998</v>
      </c>
      <c r="H41" s="92">
        <f>'12 л. МЕНЮ '!D316</f>
        <v>46.654000000000003</v>
      </c>
      <c r="I41" s="92">
        <f>'12 л. МЕНЮ '!D427</f>
        <v>36.563000000000002</v>
      </c>
      <c r="J41" s="92">
        <f>'12 л. МЕНЮ '!D482</f>
        <v>40.003999999999998</v>
      </c>
      <c r="K41" s="92">
        <f>'12 л. МЕНЮ '!D537</f>
        <v>42.858000000000004</v>
      </c>
      <c r="L41" s="92">
        <f>'12 л. МЕНЮ '!D591</f>
        <v>38.339999999999996</v>
      </c>
      <c r="M41" s="1001">
        <f>'12 л. МЕНЮ '!D645</f>
        <v>44.738000000000014</v>
      </c>
      <c r="N41" s="1004">
        <f t="shared" si="0"/>
        <v>405.00299999999999</v>
      </c>
      <c r="O41" s="1915">
        <f t="shared" si="2"/>
        <v>7.407407407242772E-4</v>
      </c>
      <c r="P41" s="1032">
        <f t="shared" si="3"/>
        <v>405</v>
      </c>
      <c r="Q41" s="2534">
        <v>90</v>
      </c>
      <c r="S41" s="2702"/>
      <c r="T41" s="662"/>
      <c r="U41" s="2713"/>
      <c r="V41" s="107"/>
      <c r="W41" s="107"/>
      <c r="X41" s="107"/>
      <c r="Y41" s="107"/>
      <c r="Z41" s="650"/>
      <c r="AA41" s="126"/>
      <c r="AB41" s="651"/>
      <c r="AC41" s="107"/>
      <c r="AD41" s="665"/>
      <c r="AF41" s="107"/>
      <c r="AH41" s="107"/>
      <c r="AI41" s="107"/>
    </row>
    <row r="42" spans="1:35" ht="12.75" customHeight="1">
      <c r="A42" s="497">
        <v>33</v>
      </c>
      <c r="B42" s="231" t="s">
        <v>56</v>
      </c>
      <c r="C42" s="2540">
        <f t="shared" si="1"/>
        <v>41.4</v>
      </c>
      <c r="D42" s="183">
        <f>'12 л. МЕНЮ '!E100</f>
        <v>39.954999999999998</v>
      </c>
      <c r="E42" s="92">
        <f>'12 л. МЕНЮ '!E152</f>
        <v>40.307900000000004</v>
      </c>
      <c r="F42" s="92">
        <f>'12 л. МЕНЮ '!E210</f>
        <v>43.111000000000004</v>
      </c>
      <c r="G42" s="92">
        <f>'12 л. МЕНЮ '!E262</f>
        <v>35.572000000000003</v>
      </c>
      <c r="H42" s="92">
        <f>'12 л. МЕНЮ '!E316</f>
        <v>48.054100000000005</v>
      </c>
      <c r="I42" s="92">
        <f>'12 л. МЕНЮ '!E427</f>
        <v>38.29</v>
      </c>
      <c r="J42" s="92">
        <f>'12 л. МЕНЮ '!E482</f>
        <v>37.271000000000001</v>
      </c>
      <c r="K42" s="92">
        <f>'12 л. МЕНЮ '!E537</f>
        <v>41.906999999999996</v>
      </c>
      <c r="L42" s="92">
        <f>'12 л. МЕНЮ '!E591</f>
        <v>46.671999999999997</v>
      </c>
      <c r="M42" s="1001">
        <f>'12 л. МЕНЮ '!E645</f>
        <v>42.860000000000007</v>
      </c>
      <c r="N42" s="1004">
        <f t="shared" si="0"/>
        <v>414</v>
      </c>
      <c r="O42" s="1915">
        <f t="shared" si="2"/>
        <v>0</v>
      </c>
      <c r="P42" s="1032">
        <f t="shared" si="3"/>
        <v>414</v>
      </c>
      <c r="Q42" s="2534">
        <v>92</v>
      </c>
      <c r="S42" s="2702"/>
      <c r="T42" s="662"/>
      <c r="U42" s="2713"/>
      <c r="V42" s="107"/>
      <c r="W42" s="107"/>
      <c r="X42" s="107"/>
      <c r="Y42" s="107"/>
      <c r="Z42" s="650"/>
      <c r="AA42" s="126"/>
      <c r="AB42" s="651"/>
      <c r="AC42" s="107"/>
      <c r="AD42" s="652"/>
      <c r="AF42" s="107"/>
      <c r="AH42" s="107"/>
      <c r="AI42" s="107"/>
    </row>
    <row r="43" spans="1:35" ht="12.75" customHeight="1">
      <c r="A43" s="497">
        <v>34</v>
      </c>
      <c r="B43" s="231" t="s">
        <v>57</v>
      </c>
      <c r="C43" s="2540">
        <f t="shared" si="1"/>
        <v>172.35</v>
      </c>
      <c r="D43" s="167">
        <f>'12 л. МЕНЮ '!F100</f>
        <v>173.285</v>
      </c>
      <c r="E43" s="92">
        <f>'12 л. МЕНЮ '!F152</f>
        <v>176.48699999999999</v>
      </c>
      <c r="F43" s="92">
        <f>'12 л. МЕНЮ '!F210</f>
        <v>170.85999999999999</v>
      </c>
      <c r="G43" s="92">
        <f>'12 л. МЕНЮ '!F262</f>
        <v>178.96600000000001</v>
      </c>
      <c r="H43" s="92">
        <f>'12 л. МЕНЮ '!F316</f>
        <v>162.15199999999999</v>
      </c>
      <c r="I43" s="92">
        <f>'12 л. МЕНЮ '!F427</f>
        <v>183.524</v>
      </c>
      <c r="J43" s="92">
        <f>'12 л. МЕНЮ '!F482</f>
        <v>181.41</v>
      </c>
      <c r="K43" s="92">
        <f>'12 л. МЕНЮ '!F537</f>
        <v>180.16330000000002</v>
      </c>
      <c r="L43" s="92">
        <f>'12 л. МЕНЮ '!F591</f>
        <v>161.434</v>
      </c>
      <c r="M43" s="1001">
        <f>'12 л. МЕНЮ '!F645</f>
        <v>155.21799999999999</v>
      </c>
      <c r="N43" s="1004">
        <f t="shared" si="0"/>
        <v>1723.4992999999999</v>
      </c>
      <c r="O43" s="1915">
        <f t="shared" si="2"/>
        <v>-4.0615027558033034E-5</v>
      </c>
      <c r="P43" s="1032">
        <f t="shared" si="3"/>
        <v>1723.5</v>
      </c>
      <c r="Q43" s="2534">
        <v>383</v>
      </c>
      <c r="S43" s="2702"/>
      <c r="T43" s="662"/>
      <c r="U43" s="381"/>
      <c r="V43" s="107"/>
      <c r="W43" s="107"/>
      <c r="X43" s="107"/>
      <c r="Y43" s="107"/>
      <c r="Z43" s="650"/>
      <c r="AA43" s="126"/>
      <c r="AB43" s="651"/>
      <c r="AC43" s="107"/>
      <c r="AD43" s="652"/>
      <c r="AF43" s="107"/>
      <c r="AH43" s="107"/>
      <c r="AI43" s="107"/>
    </row>
    <row r="44" spans="1:35" ht="15" customHeight="1" thickBot="1">
      <c r="A44" s="540">
        <v>35</v>
      </c>
      <c r="B44" s="541" t="s">
        <v>58</v>
      </c>
      <c r="C44" s="2541">
        <f t="shared" si="1"/>
        <v>1224</v>
      </c>
      <c r="D44" s="168">
        <f>'12 л. МЕНЮ '!G100</f>
        <v>1223.4662000000001</v>
      </c>
      <c r="E44" s="96">
        <f>'12 л. МЕНЮ '!G152</f>
        <v>1223.2571</v>
      </c>
      <c r="F44" s="96">
        <f>'12 л. МЕНЮ '!G210</f>
        <v>1221.4850000000001</v>
      </c>
      <c r="G44" s="96">
        <f>'12 л. МЕНЮ '!G262</f>
        <v>1223.3149999999998</v>
      </c>
      <c r="H44" s="96">
        <f>'12 л. МЕНЮ '!G316</f>
        <v>1228.4777000000001</v>
      </c>
      <c r="I44" s="96">
        <f>'12 л. МЕНЮ '!G427</f>
        <v>1226.2400000000002</v>
      </c>
      <c r="J44" s="128">
        <f>'12 л. МЕНЮ '!G482</f>
        <v>1222.1959999999999</v>
      </c>
      <c r="K44" s="96">
        <f>'12 л. МЕНЮ '!G537</f>
        <v>1223.7050000000002</v>
      </c>
      <c r="L44" s="96">
        <f>'12 л. МЕНЮ '!G591</f>
        <v>1219.5549999999998</v>
      </c>
      <c r="M44" s="1002">
        <f>'12 л. МЕНЮ '!G645</f>
        <v>1228.3040000000001</v>
      </c>
      <c r="N44" s="1005">
        <f t="shared" si="0"/>
        <v>12240.001</v>
      </c>
      <c r="O44" s="2096">
        <f t="shared" si="2"/>
        <v>8.1699346452523969E-6</v>
      </c>
      <c r="P44" s="1033">
        <f t="shared" si="3"/>
        <v>12240</v>
      </c>
      <c r="Q44" s="2537">
        <v>2720</v>
      </c>
      <c r="S44" s="653"/>
      <c r="T44" s="662"/>
      <c r="U44" s="381"/>
      <c r="V44" s="107"/>
      <c r="W44" s="107"/>
      <c r="X44" s="107"/>
      <c r="Y44" s="107"/>
      <c r="Z44" s="669"/>
      <c r="AA44" s="126"/>
      <c r="AB44" s="651"/>
      <c r="AC44" s="107"/>
      <c r="AD44" s="652"/>
      <c r="AF44" s="107"/>
      <c r="AH44" s="107"/>
      <c r="AI44" s="107"/>
    </row>
    <row r="45" spans="1:35"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3" spans="1:17">
      <c r="A53" t="s">
        <v>226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7">
      <c r="A54" t="s">
        <v>227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</row>
    <row r="55" spans="1:17">
      <c r="A55" t="s">
        <v>228</v>
      </c>
      <c r="N55" s="274"/>
      <c r="O55" s="274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74"/>
      <c r="Q56" s="274"/>
    </row>
    <row r="57" spans="1:17">
      <c r="A57" s="1" t="s">
        <v>229</v>
      </c>
    </row>
    <row r="58" spans="1:17">
      <c r="A58" t="s">
        <v>230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74"/>
      <c r="Q59" s="274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28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>
      <c r="A87" s="201"/>
      <c r="B87" s="107"/>
      <c r="C87" s="201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99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</row>
    <row r="88" spans="1:28">
      <c r="A88" s="107"/>
      <c r="B88" s="126"/>
      <c r="C88" s="381"/>
      <c r="D88" s="205"/>
      <c r="E88" s="205"/>
      <c r="F88" s="205"/>
      <c r="G88" s="205"/>
      <c r="H88" s="205"/>
      <c r="I88" s="205"/>
      <c r="J88" s="205"/>
      <c r="K88" s="205"/>
      <c r="L88" s="126"/>
      <c r="M88" s="126"/>
      <c r="N88" s="99"/>
      <c r="O88" s="99"/>
      <c r="P88" s="126"/>
      <c r="Q88" s="381"/>
      <c r="R88" s="107"/>
      <c r="S88" s="381"/>
      <c r="T88" s="126"/>
      <c r="U88" s="107"/>
      <c r="V88" s="107"/>
      <c r="W88" s="107"/>
      <c r="X88" s="107"/>
      <c r="Y88" s="107"/>
      <c r="Z88" s="107"/>
      <c r="AA88" s="107"/>
      <c r="AB88" s="107"/>
    </row>
    <row r="89" spans="1:28">
      <c r="A89" s="107"/>
      <c r="B89" s="126"/>
      <c r="C89" s="99"/>
      <c r="D89" s="205"/>
      <c r="E89" s="205"/>
      <c r="F89" s="205"/>
      <c r="G89" s="205"/>
      <c r="H89" s="205"/>
      <c r="I89" s="205"/>
      <c r="J89" s="205"/>
      <c r="K89" s="205"/>
      <c r="L89" s="126"/>
      <c r="M89" s="126"/>
      <c r="N89" s="99"/>
      <c r="O89" s="99"/>
      <c r="P89" s="126"/>
      <c r="Q89" s="381"/>
      <c r="R89" s="107"/>
      <c r="S89" s="381"/>
      <c r="T89" s="126"/>
      <c r="U89" s="107"/>
      <c r="V89" s="107"/>
      <c r="W89" s="107"/>
      <c r="X89" s="107"/>
      <c r="Y89" s="107"/>
      <c r="Z89" s="107"/>
      <c r="AA89" s="107"/>
      <c r="AB89" s="107"/>
    </row>
    <row r="90" spans="1:28">
      <c r="A90" s="107"/>
      <c r="B90" s="381"/>
      <c r="C90" s="381"/>
      <c r="D90" s="205"/>
      <c r="E90" s="205"/>
      <c r="F90" s="205"/>
      <c r="G90" s="205"/>
      <c r="H90" s="107"/>
      <c r="I90" s="107"/>
      <c r="J90" s="205"/>
      <c r="K90" s="105"/>
      <c r="L90" s="126"/>
      <c r="M90" s="126"/>
      <c r="N90" s="99"/>
      <c r="O90" s="99"/>
      <c r="P90" s="381"/>
      <c r="Q90" s="381"/>
      <c r="R90" s="107"/>
      <c r="S90" s="381"/>
      <c r="T90" s="126"/>
      <c r="U90" s="107"/>
      <c r="V90" s="107"/>
      <c r="W90" s="107"/>
      <c r="X90" s="107"/>
      <c r="Y90" s="107"/>
      <c r="Z90" s="107"/>
      <c r="AA90" s="645"/>
      <c r="AB90" s="107"/>
    </row>
    <row r="91" spans="1:28">
      <c r="A91" s="107"/>
      <c r="B91" s="126"/>
      <c r="C91" s="126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99"/>
      <c r="O91" s="99"/>
      <c r="P91" s="381"/>
      <c r="Q91" s="381"/>
      <c r="R91" s="107"/>
      <c r="S91" s="381"/>
      <c r="T91" s="126"/>
      <c r="U91" s="107"/>
      <c r="V91" s="107"/>
      <c r="W91" s="107"/>
      <c r="X91" s="107"/>
      <c r="Y91" s="350"/>
      <c r="Z91" s="107"/>
      <c r="AA91" s="645"/>
      <c r="AB91" s="107"/>
    </row>
    <row r="92" spans="1:28">
      <c r="A92" s="107"/>
      <c r="B92" s="381"/>
      <c r="C92" s="107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99"/>
      <c r="O92" s="99"/>
      <c r="P92" s="126"/>
      <c r="Q92" s="381"/>
      <c r="R92" s="107"/>
      <c r="S92" s="381"/>
      <c r="T92" s="126"/>
      <c r="U92" s="107"/>
      <c r="V92" s="107"/>
      <c r="W92" s="107"/>
      <c r="X92" s="107"/>
      <c r="Y92" s="350"/>
      <c r="Z92" s="107"/>
      <c r="AA92" s="646"/>
      <c r="AB92" s="107"/>
    </row>
    <row r="93" spans="1:28">
      <c r="A93" s="107"/>
      <c r="B93" s="126"/>
      <c r="C93" s="205"/>
      <c r="D93" s="126"/>
      <c r="E93" s="126"/>
      <c r="F93" s="126"/>
      <c r="G93" s="126"/>
      <c r="H93" s="102"/>
      <c r="I93" s="126"/>
      <c r="J93" s="126"/>
      <c r="K93" s="126"/>
      <c r="L93" s="126"/>
      <c r="M93" s="102"/>
      <c r="N93" s="99"/>
      <c r="O93" s="99"/>
      <c r="P93" s="205"/>
      <c r="Q93" s="381"/>
      <c r="R93" s="126"/>
      <c r="S93" s="381"/>
      <c r="T93" s="126"/>
      <c r="U93" s="107"/>
      <c r="V93" s="284"/>
      <c r="W93" s="381"/>
      <c r="X93" s="158"/>
      <c r="Y93" s="647"/>
      <c r="Z93" s="107"/>
      <c r="AA93" s="646"/>
      <c r="AB93" s="107"/>
    </row>
    <row r="94" spans="1:28">
      <c r="A94" s="158"/>
      <c r="B94" s="126"/>
      <c r="C94" s="648"/>
      <c r="D94" s="664"/>
      <c r="E94" s="649"/>
      <c r="F94" s="649"/>
      <c r="G94" s="649"/>
      <c r="H94" s="649"/>
      <c r="I94" s="649"/>
      <c r="J94" s="649"/>
      <c r="K94" s="649"/>
      <c r="L94" s="649"/>
      <c r="M94" s="649"/>
      <c r="N94" s="648"/>
      <c r="O94" s="381"/>
      <c r="P94" s="381"/>
      <c r="Q94" s="107"/>
      <c r="R94" s="556"/>
      <c r="S94" s="107"/>
      <c r="T94" s="107"/>
      <c r="U94" s="107"/>
      <c r="V94" s="650"/>
      <c r="W94" s="126"/>
      <c r="X94" s="121"/>
      <c r="Y94" s="651"/>
      <c r="Z94" s="107"/>
      <c r="AA94" s="652"/>
      <c r="AB94" s="107"/>
    </row>
    <row r="95" spans="1:28">
      <c r="A95" s="158"/>
      <c r="B95" s="126"/>
      <c r="C95" s="648"/>
      <c r="D95" s="664"/>
      <c r="E95" s="649"/>
      <c r="F95" s="649"/>
      <c r="G95" s="649"/>
      <c r="H95" s="649"/>
      <c r="I95" s="649"/>
      <c r="J95" s="649"/>
      <c r="K95" s="649"/>
      <c r="L95" s="649"/>
      <c r="M95" s="649"/>
      <c r="N95" s="653"/>
      <c r="O95" s="654"/>
      <c r="P95" s="381"/>
      <c r="Q95" s="107"/>
      <c r="R95" s="107"/>
      <c r="S95" s="107"/>
      <c r="T95" s="107"/>
      <c r="U95" s="107"/>
      <c r="V95" s="650"/>
      <c r="W95" s="126"/>
      <c r="X95" s="121"/>
      <c r="Y95" s="651"/>
      <c r="Z95" s="107"/>
      <c r="AA95" s="652"/>
      <c r="AB95" s="107"/>
    </row>
    <row r="96" spans="1:28">
      <c r="A96" s="158"/>
      <c r="B96" s="126"/>
      <c r="C96" s="648"/>
      <c r="D96" s="664"/>
      <c r="E96" s="649"/>
      <c r="F96" s="649"/>
      <c r="G96" s="664"/>
      <c r="H96" s="649"/>
      <c r="I96" s="649"/>
      <c r="J96" s="664"/>
      <c r="K96" s="649"/>
      <c r="L96" s="649"/>
      <c r="M96" s="649"/>
      <c r="N96" s="648"/>
      <c r="O96" s="654"/>
      <c r="P96" s="381"/>
      <c r="Q96" s="107"/>
      <c r="R96" s="107"/>
      <c r="S96" s="107"/>
      <c r="T96" s="107"/>
      <c r="U96" s="107"/>
      <c r="V96" s="650"/>
      <c r="W96" s="126"/>
      <c r="X96" s="121"/>
      <c r="Y96" s="651"/>
      <c r="Z96" s="107"/>
      <c r="AA96" s="655"/>
      <c r="AB96" s="107"/>
    </row>
    <row r="97" spans="1:28">
      <c r="A97" s="158"/>
      <c r="B97" s="126"/>
      <c r="C97" s="648"/>
      <c r="D97" s="664"/>
      <c r="E97" s="649"/>
      <c r="F97" s="649"/>
      <c r="G97" s="649"/>
      <c r="H97" s="649"/>
      <c r="I97" s="649"/>
      <c r="J97" s="649"/>
      <c r="K97" s="649"/>
      <c r="L97" s="649"/>
      <c r="M97" s="664"/>
      <c r="N97" s="656"/>
      <c r="O97" s="654"/>
      <c r="P97" s="381"/>
      <c r="Q97" s="107"/>
      <c r="R97" s="107"/>
      <c r="S97" s="107"/>
      <c r="T97" s="107"/>
      <c r="U97" s="107"/>
      <c r="V97" s="650"/>
      <c r="W97" s="126"/>
      <c r="X97" s="121"/>
      <c r="Y97" s="651"/>
      <c r="Z97" s="107"/>
      <c r="AA97" s="652"/>
      <c r="AB97" s="107"/>
    </row>
    <row r="98" spans="1:28">
      <c r="A98" s="158"/>
      <c r="B98" s="126"/>
      <c r="C98" s="648"/>
      <c r="D98" s="664"/>
      <c r="E98" s="649"/>
      <c r="F98" s="649"/>
      <c r="G98" s="649"/>
      <c r="H98" s="649"/>
      <c r="I98" s="649"/>
      <c r="J98" s="649"/>
      <c r="K98" s="649"/>
      <c r="L98" s="649"/>
      <c r="M98" s="649"/>
      <c r="N98" s="648"/>
      <c r="O98" s="654"/>
      <c r="P98" s="381"/>
      <c r="Q98" s="107"/>
      <c r="R98" s="107"/>
      <c r="S98" s="107"/>
      <c r="T98" s="107"/>
      <c r="U98" s="107"/>
      <c r="V98" s="650"/>
      <c r="W98" s="126"/>
      <c r="X98" s="121"/>
      <c r="Y98" s="651"/>
      <c r="Z98" s="107"/>
      <c r="AA98" s="657"/>
      <c r="AB98" s="107"/>
    </row>
    <row r="99" spans="1:28">
      <c r="A99" s="158"/>
      <c r="B99" s="126"/>
      <c r="C99" s="648"/>
      <c r="D99" s="664"/>
      <c r="E99" s="649"/>
      <c r="F99" s="649"/>
      <c r="G99" s="649"/>
      <c r="H99" s="649"/>
      <c r="I99" s="649"/>
      <c r="J99" s="649"/>
      <c r="K99" s="649"/>
      <c r="L99" s="649"/>
      <c r="M99" s="649"/>
      <c r="N99" s="648"/>
      <c r="O99" s="654"/>
      <c r="P99" s="381"/>
      <c r="Q99" s="107"/>
      <c r="R99" s="107"/>
      <c r="S99" s="107"/>
      <c r="T99" s="107"/>
      <c r="U99" s="107"/>
      <c r="V99" s="650"/>
      <c r="W99" s="126"/>
      <c r="X99" s="121"/>
      <c r="Y99" s="651"/>
      <c r="Z99" s="107"/>
      <c r="AA99" s="655"/>
      <c r="AB99" s="107"/>
    </row>
    <row r="100" spans="1:28">
      <c r="A100" s="158"/>
      <c r="B100" s="126"/>
      <c r="C100" s="648"/>
      <c r="D100" s="664"/>
      <c r="E100" s="649"/>
      <c r="F100" s="99"/>
      <c r="G100" s="659"/>
      <c r="H100" s="664"/>
      <c r="I100" s="649"/>
      <c r="J100" s="649"/>
      <c r="K100" s="649"/>
      <c r="L100" s="649"/>
      <c r="M100" s="649"/>
      <c r="N100" s="658"/>
      <c r="O100" s="654"/>
      <c r="P100" s="381"/>
      <c r="Q100" s="107"/>
      <c r="R100" s="107"/>
      <c r="S100" s="107"/>
      <c r="T100" s="107"/>
      <c r="U100" s="107"/>
      <c r="V100" s="650"/>
      <c r="W100" s="126"/>
      <c r="X100" s="121"/>
      <c r="Y100" s="651"/>
      <c r="Z100" s="107"/>
      <c r="AA100" s="657"/>
      <c r="AB100" s="107"/>
    </row>
    <row r="101" spans="1:28">
      <c r="A101" s="158"/>
      <c r="B101" s="126"/>
      <c r="C101" s="648"/>
      <c r="D101" s="664"/>
      <c r="E101" s="649"/>
      <c r="F101" s="649"/>
      <c r="G101" s="649"/>
      <c r="H101" s="649"/>
      <c r="I101" s="649"/>
      <c r="J101" s="649"/>
      <c r="K101" s="649"/>
      <c r="L101" s="649"/>
      <c r="M101" s="649"/>
      <c r="N101" s="648"/>
      <c r="O101" s="654"/>
      <c r="P101" s="381"/>
      <c r="Q101" s="107"/>
      <c r="R101" s="107"/>
      <c r="S101" s="107"/>
      <c r="T101" s="107"/>
      <c r="U101" s="107"/>
      <c r="V101" s="650"/>
      <c r="W101" s="126"/>
      <c r="X101" s="121"/>
      <c r="Y101" s="651"/>
      <c r="Z101" s="107"/>
      <c r="AA101" s="652"/>
      <c r="AB101" s="107"/>
    </row>
    <row r="102" spans="1:28">
      <c r="A102" s="158"/>
      <c r="B102" s="126"/>
      <c r="C102" s="648"/>
      <c r="D102" s="664"/>
      <c r="E102" s="649"/>
      <c r="F102" s="649"/>
      <c r="G102" s="649"/>
      <c r="H102" s="649"/>
      <c r="I102" s="649"/>
      <c r="J102" s="649"/>
      <c r="K102" s="649"/>
      <c r="L102" s="649"/>
      <c r="M102" s="649"/>
      <c r="N102" s="648"/>
      <c r="O102" s="654"/>
      <c r="P102" s="381"/>
      <c r="Q102" s="107"/>
      <c r="R102" s="107"/>
      <c r="S102" s="107"/>
      <c r="T102" s="107"/>
      <c r="U102" s="107"/>
      <c r="V102" s="650"/>
      <c r="W102" s="126"/>
      <c r="X102" s="121"/>
      <c r="Y102" s="651"/>
      <c r="Z102" s="107"/>
      <c r="AA102" s="652"/>
      <c r="AB102" s="107"/>
    </row>
    <row r="103" spans="1:28" ht="12.75" customHeight="1">
      <c r="A103" s="158"/>
      <c r="B103" s="126"/>
      <c r="C103" s="648"/>
      <c r="D103" s="664"/>
      <c r="E103" s="649"/>
      <c r="F103" s="649"/>
      <c r="G103" s="649"/>
      <c r="H103" s="649"/>
      <c r="I103" s="649"/>
      <c r="J103" s="649"/>
      <c r="K103" s="649"/>
      <c r="L103" s="649"/>
      <c r="M103" s="649"/>
      <c r="N103" s="648"/>
      <c r="O103" s="654"/>
      <c r="P103" s="381"/>
      <c r="Q103" s="107"/>
      <c r="R103" s="107"/>
      <c r="S103" s="107"/>
      <c r="T103" s="107"/>
      <c r="U103" s="107"/>
      <c r="V103" s="650"/>
      <c r="W103" s="126"/>
      <c r="X103" s="121"/>
      <c r="Y103" s="651"/>
      <c r="Z103" s="107"/>
      <c r="AA103" s="652"/>
      <c r="AB103" s="107"/>
    </row>
    <row r="104" spans="1:28" ht="13.5" customHeight="1">
      <c r="A104" s="158"/>
      <c r="B104" s="126"/>
      <c r="C104" s="648"/>
      <c r="D104" s="664"/>
      <c r="E104" s="649"/>
      <c r="F104" s="649"/>
      <c r="G104" s="649"/>
      <c r="H104" s="649"/>
      <c r="I104" s="649"/>
      <c r="J104" s="649"/>
      <c r="K104" s="649"/>
      <c r="L104" s="649"/>
      <c r="M104" s="649"/>
      <c r="N104" s="648"/>
      <c r="O104" s="654"/>
      <c r="P104" s="381"/>
      <c r="Q104" s="107"/>
      <c r="R104" s="107"/>
      <c r="S104" s="107"/>
      <c r="T104" s="107"/>
      <c r="U104" s="107"/>
      <c r="V104" s="650"/>
      <c r="W104" s="126"/>
      <c r="X104" s="121"/>
      <c r="Y104" s="651"/>
      <c r="Z104" s="107"/>
      <c r="AA104" s="652"/>
      <c r="AB104" s="107"/>
    </row>
    <row r="105" spans="1:28" ht="12.75" customHeight="1">
      <c r="A105" s="158"/>
      <c r="B105" s="126"/>
      <c r="C105" s="648"/>
      <c r="D105" s="664"/>
      <c r="E105" s="649"/>
      <c r="F105" s="649"/>
      <c r="G105" s="649"/>
      <c r="H105" s="649"/>
      <c r="I105" s="649"/>
      <c r="J105" s="649"/>
      <c r="K105" s="649"/>
      <c r="L105" s="649"/>
      <c r="M105" s="649"/>
      <c r="N105" s="648"/>
      <c r="O105" s="654"/>
      <c r="P105" s="381"/>
      <c r="Q105" s="107"/>
      <c r="R105" s="107"/>
      <c r="S105" s="107"/>
      <c r="T105" s="107"/>
      <c r="U105" s="107"/>
      <c r="V105" s="650"/>
      <c r="W105" s="126"/>
      <c r="X105" s="121"/>
      <c r="Y105" s="651"/>
      <c r="Z105" s="107"/>
      <c r="AA105" s="652"/>
      <c r="AB105" s="107"/>
    </row>
    <row r="106" spans="1:28">
      <c r="A106" s="158"/>
      <c r="B106" s="126"/>
      <c r="C106" s="648"/>
      <c r="D106" s="664"/>
      <c r="E106" s="649"/>
      <c r="F106" s="649"/>
      <c r="G106" s="649"/>
      <c r="H106" s="649"/>
      <c r="I106" s="649"/>
      <c r="J106" s="649"/>
      <c r="K106" s="649"/>
      <c r="L106" s="649"/>
      <c r="M106" s="649"/>
      <c r="N106" s="648"/>
      <c r="O106" s="654"/>
      <c r="P106" s="381"/>
      <c r="Q106" s="107"/>
      <c r="R106" s="107"/>
      <c r="S106" s="107"/>
      <c r="T106" s="107"/>
      <c r="U106" s="107"/>
      <c r="V106" s="650"/>
      <c r="W106" s="126"/>
      <c r="X106" s="121"/>
      <c r="Y106" s="651"/>
      <c r="Z106" s="107"/>
      <c r="AA106" s="652"/>
      <c r="AB106" s="107"/>
    </row>
    <row r="107" spans="1:28">
      <c r="A107" s="158"/>
      <c r="B107" s="126"/>
      <c r="C107" s="648"/>
      <c r="D107" s="664"/>
      <c r="E107" s="649"/>
      <c r="F107" s="649"/>
      <c r="G107" s="649"/>
      <c r="H107" s="649"/>
      <c r="I107" s="649"/>
      <c r="J107" s="649"/>
      <c r="K107" s="649"/>
      <c r="L107" s="649"/>
      <c r="M107" s="649"/>
      <c r="N107" s="648"/>
      <c r="O107" s="654"/>
      <c r="P107" s="381"/>
      <c r="Q107" s="107"/>
      <c r="R107" s="107"/>
      <c r="S107" s="107"/>
      <c r="T107" s="107"/>
      <c r="U107" s="107"/>
      <c r="V107" s="650"/>
      <c r="W107" s="126"/>
      <c r="X107" s="121"/>
      <c r="Y107" s="651"/>
      <c r="Z107" s="107"/>
      <c r="AA107" s="652"/>
      <c r="AB107" s="107"/>
    </row>
    <row r="108" spans="1:28">
      <c r="A108" s="158"/>
      <c r="B108" s="126"/>
      <c r="C108" s="648"/>
      <c r="D108" s="664"/>
      <c r="E108" s="649"/>
      <c r="F108" s="649"/>
      <c r="G108" s="649"/>
      <c r="H108" s="649"/>
      <c r="I108" s="649"/>
      <c r="J108" s="649"/>
      <c r="K108" s="649"/>
      <c r="L108" s="649"/>
      <c r="M108" s="649"/>
      <c r="N108" s="648"/>
      <c r="O108" s="654"/>
      <c r="P108" s="381"/>
      <c r="Q108" s="107"/>
      <c r="R108" s="107"/>
      <c r="S108" s="107"/>
      <c r="T108" s="107"/>
      <c r="U108" s="107"/>
      <c r="V108" s="650"/>
      <c r="W108" s="126"/>
      <c r="X108" s="121"/>
      <c r="Y108" s="651"/>
      <c r="Z108" s="107"/>
      <c r="AA108" s="655"/>
      <c r="AB108" s="107"/>
    </row>
    <row r="109" spans="1:28" ht="12.75" customHeight="1">
      <c r="A109" s="158"/>
      <c r="B109" s="126"/>
      <c r="C109" s="648"/>
      <c r="D109" s="667"/>
      <c r="E109" s="659"/>
      <c r="F109" s="660"/>
      <c r="G109" s="649"/>
      <c r="H109" s="649"/>
      <c r="I109" s="649"/>
      <c r="J109" s="649"/>
      <c r="K109" s="659"/>
      <c r="L109" s="659"/>
      <c r="M109" s="649"/>
      <c r="N109" s="653"/>
      <c r="O109" s="654"/>
      <c r="P109" s="381"/>
      <c r="Q109" s="107"/>
      <c r="R109" s="107"/>
      <c r="S109" s="107"/>
      <c r="T109" s="107"/>
      <c r="U109" s="107"/>
      <c r="V109" s="650"/>
      <c r="W109" s="126"/>
      <c r="X109" s="121"/>
      <c r="Y109" s="651"/>
      <c r="Z109" s="107"/>
      <c r="AA109" s="661"/>
      <c r="AB109" s="107"/>
    </row>
    <row r="110" spans="1:28" ht="12.75" customHeight="1">
      <c r="A110" s="158"/>
      <c r="B110" s="126"/>
      <c r="C110" s="648"/>
      <c r="D110" s="667"/>
      <c r="E110" s="659"/>
      <c r="F110" s="660"/>
      <c r="G110" s="649"/>
      <c r="H110" s="649"/>
      <c r="I110" s="649"/>
      <c r="J110" s="649"/>
      <c r="K110" s="659"/>
      <c r="L110" s="659"/>
      <c r="M110" s="649"/>
      <c r="N110" s="648"/>
      <c r="O110" s="654"/>
      <c r="P110" s="381"/>
      <c r="Q110" s="107"/>
      <c r="R110" s="107"/>
      <c r="S110" s="107"/>
      <c r="T110" s="107"/>
      <c r="U110" s="107"/>
      <c r="V110" s="650"/>
      <c r="W110" s="126"/>
      <c r="X110" s="121"/>
      <c r="Y110" s="651"/>
      <c r="Z110" s="107"/>
      <c r="AA110" s="652"/>
      <c r="AB110" s="107"/>
    </row>
    <row r="111" spans="1:28" ht="11.25" customHeight="1">
      <c r="A111" s="158"/>
      <c r="B111" s="126"/>
      <c r="C111" s="648"/>
      <c r="D111" s="667"/>
      <c r="E111" s="659"/>
      <c r="F111" s="660"/>
      <c r="G111" s="649"/>
      <c r="H111" s="649"/>
      <c r="I111" s="649"/>
      <c r="J111" s="649"/>
      <c r="K111" s="659"/>
      <c r="L111" s="659"/>
      <c r="M111" s="649"/>
      <c r="N111" s="648"/>
      <c r="O111" s="654"/>
      <c r="P111" s="381"/>
      <c r="Q111" s="107"/>
      <c r="R111" s="107"/>
      <c r="S111" s="107"/>
      <c r="T111" s="107"/>
      <c r="U111" s="107"/>
      <c r="V111" s="650"/>
      <c r="W111" s="126"/>
      <c r="X111" s="121"/>
      <c r="Y111" s="651"/>
      <c r="Z111" s="107"/>
      <c r="AA111" s="652"/>
      <c r="AB111" s="107"/>
    </row>
    <row r="112" spans="1:28" ht="12.75" customHeight="1">
      <c r="A112" s="158"/>
      <c r="B112" s="126"/>
      <c r="C112" s="648"/>
      <c r="D112" s="667"/>
      <c r="E112" s="659"/>
      <c r="F112" s="660"/>
      <c r="G112" s="649"/>
      <c r="H112" s="671"/>
      <c r="I112" s="649"/>
      <c r="J112" s="671"/>
      <c r="K112" s="664"/>
      <c r="L112" s="664"/>
      <c r="M112" s="649"/>
      <c r="N112" s="648"/>
      <c r="O112" s="654"/>
      <c r="P112" s="381"/>
      <c r="Q112" s="107"/>
      <c r="R112" s="107"/>
      <c r="S112" s="107"/>
      <c r="T112" s="107"/>
      <c r="U112" s="107"/>
      <c r="V112" s="650"/>
      <c r="W112" s="126"/>
      <c r="X112" s="121"/>
      <c r="Y112" s="651"/>
      <c r="Z112" s="107"/>
      <c r="AA112" s="657"/>
      <c r="AB112" s="107"/>
    </row>
    <row r="113" spans="1:28" ht="13.5" customHeight="1">
      <c r="A113" s="158"/>
      <c r="B113" s="126"/>
      <c r="C113" s="648"/>
      <c r="D113" s="667"/>
      <c r="E113" s="664"/>
      <c r="F113" s="660"/>
      <c r="G113" s="649"/>
      <c r="H113" s="649"/>
      <c r="I113" s="649"/>
      <c r="J113" s="649"/>
      <c r="K113" s="664"/>
      <c r="L113" s="664"/>
      <c r="M113" s="649"/>
      <c r="N113" s="648"/>
      <c r="O113" s="654"/>
      <c r="P113" s="381"/>
      <c r="Q113" s="107"/>
      <c r="R113" s="107"/>
      <c r="S113" s="107"/>
      <c r="T113" s="107"/>
      <c r="U113" s="107"/>
      <c r="V113" s="650"/>
      <c r="W113" s="126"/>
      <c r="X113" s="121"/>
      <c r="Y113" s="651"/>
      <c r="Z113" s="107"/>
      <c r="AA113" s="652"/>
      <c r="AB113" s="107"/>
    </row>
    <row r="114" spans="1:28" ht="14.25" customHeight="1">
      <c r="A114" s="158"/>
      <c r="B114" s="126"/>
      <c r="C114" s="648"/>
      <c r="D114" s="667"/>
      <c r="E114" s="659"/>
      <c r="F114" s="660"/>
      <c r="G114" s="649"/>
      <c r="H114" s="649"/>
      <c r="I114" s="649"/>
      <c r="J114" s="649"/>
      <c r="K114" s="664"/>
      <c r="L114" s="659"/>
      <c r="M114" s="649"/>
      <c r="N114" s="648"/>
      <c r="O114" s="654"/>
      <c r="P114" s="381"/>
      <c r="Q114" s="107"/>
      <c r="R114" s="107"/>
      <c r="S114" s="107"/>
      <c r="T114" s="107"/>
      <c r="U114" s="107"/>
      <c r="V114" s="650"/>
      <c r="W114" s="126"/>
      <c r="X114" s="121"/>
      <c r="Y114" s="651"/>
      <c r="Z114" s="107"/>
      <c r="AA114" s="652"/>
      <c r="AB114" s="107"/>
    </row>
    <row r="115" spans="1:28">
      <c r="A115" s="158"/>
      <c r="B115" s="126"/>
      <c r="C115" s="648"/>
      <c r="D115" s="667"/>
      <c r="E115" s="664"/>
      <c r="F115" s="660"/>
      <c r="G115" s="649"/>
      <c r="H115" s="649"/>
      <c r="I115" s="649"/>
      <c r="J115" s="649"/>
      <c r="K115" s="660"/>
      <c r="L115" s="660"/>
      <c r="M115" s="99"/>
      <c r="N115" s="648"/>
      <c r="O115" s="654"/>
      <c r="P115" s="381"/>
      <c r="Q115" s="107"/>
      <c r="R115" s="107"/>
      <c r="S115" s="107"/>
      <c r="T115" s="107"/>
      <c r="U115" s="107"/>
      <c r="V115" s="650"/>
      <c r="W115" s="126"/>
      <c r="X115" s="121"/>
      <c r="Y115" s="651"/>
      <c r="Z115" s="107"/>
      <c r="AA115" s="652"/>
      <c r="AB115" s="107"/>
    </row>
    <row r="116" spans="1:28" ht="14.25" customHeight="1">
      <c r="A116" s="158"/>
      <c r="B116" s="126"/>
      <c r="C116" s="648"/>
      <c r="D116" s="667"/>
      <c r="E116" s="664"/>
      <c r="F116" s="664"/>
      <c r="G116" s="649"/>
      <c r="H116" s="649"/>
      <c r="I116" s="649"/>
      <c r="J116" s="659"/>
      <c r="K116" s="671"/>
      <c r="L116" s="664"/>
      <c r="M116" s="660"/>
      <c r="N116" s="648"/>
      <c r="O116" s="654"/>
      <c r="P116" s="381"/>
      <c r="Q116" s="107"/>
      <c r="R116" s="107"/>
      <c r="S116" s="107"/>
      <c r="T116" s="107"/>
      <c r="U116" s="107"/>
      <c r="V116" s="650"/>
      <c r="W116" s="126"/>
      <c r="X116" s="121"/>
      <c r="Y116" s="651"/>
      <c r="Z116" s="107"/>
      <c r="AA116" s="652"/>
      <c r="AB116" s="107"/>
    </row>
    <row r="117" spans="1:28">
      <c r="A117" s="158"/>
      <c r="B117" s="126"/>
      <c r="C117" s="648"/>
      <c r="D117" s="667"/>
      <c r="E117" s="659"/>
      <c r="F117" s="660"/>
      <c r="G117" s="649"/>
      <c r="H117" s="649"/>
      <c r="I117" s="649"/>
      <c r="J117" s="649"/>
      <c r="K117" s="659"/>
      <c r="L117" s="659"/>
      <c r="M117" s="649"/>
      <c r="N117" s="648"/>
      <c r="O117" s="654"/>
      <c r="P117" s="381"/>
      <c r="Q117" s="107"/>
      <c r="R117" s="107"/>
      <c r="S117" s="107"/>
      <c r="T117" s="107"/>
      <c r="U117" s="107"/>
      <c r="V117" s="650"/>
      <c r="W117" s="126"/>
      <c r="X117" s="121"/>
      <c r="Y117" s="651"/>
      <c r="Z117" s="107"/>
      <c r="AA117" s="652"/>
      <c r="AB117" s="107"/>
    </row>
    <row r="118" spans="1:28" ht="11.25" customHeight="1">
      <c r="A118" s="158"/>
      <c r="B118" s="126"/>
      <c r="C118" s="648"/>
      <c r="D118" s="667"/>
      <c r="E118" s="664"/>
      <c r="F118" s="660"/>
      <c r="G118" s="649"/>
      <c r="H118" s="649"/>
      <c r="I118" s="649"/>
      <c r="J118" s="649"/>
      <c r="K118" s="660"/>
      <c r="L118" s="660"/>
      <c r="M118" s="649"/>
      <c r="N118" s="648"/>
      <c r="O118" s="662"/>
      <c r="P118" s="381"/>
      <c r="Q118" s="107"/>
      <c r="R118" s="107"/>
      <c r="S118" s="107"/>
      <c r="T118" s="107"/>
      <c r="U118" s="107"/>
      <c r="V118" s="650"/>
      <c r="W118" s="126"/>
      <c r="X118" s="121"/>
      <c r="Y118" s="651"/>
      <c r="Z118" s="107"/>
      <c r="AA118" s="663"/>
      <c r="AB118" s="107"/>
    </row>
    <row r="119" spans="1:28">
      <c r="A119" s="158"/>
      <c r="B119" s="126"/>
      <c r="C119" s="648"/>
      <c r="D119" s="667"/>
      <c r="E119" s="659"/>
      <c r="F119" s="660"/>
      <c r="G119" s="649"/>
      <c r="H119" s="649"/>
      <c r="I119" s="649"/>
      <c r="J119" s="649"/>
      <c r="K119" s="660"/>
      <c r="L119" s="660"/>
      <c r="M119" s="649"/>
      <c r="N119" s="648"/>
      <c r="O119" s="654"/>
      <c r="P119" s="381"/>
      <c r="Q119" s="107"/>
      <c r="R119" s="107"/>
      <c r="S119" s="107"/>
      <c r="T119" s="107"/>
      <c r="U119" s="107"/>
      <c r="V119" s="650"/>
      <c r="W119" s="126"/>
      <c r="X119" s="121"/>
      <c r="Y119" s="651"/>
      <c r="Z119" s="107"/>
      <c r="AA119" s="652"/>
      <c r="AB119" s="107"/>
    </row>
    <row r="120" spans="1:28">
      <c r="A120" s="158"/>
      <c r="B120" s="126"/>
      <c r="C120" s="648"/>
      <c r="D120" s="667"/>
      <c r="E120" s="660"/>
      <c r="F120" s="664"/>
      <c r="G120" s="649"/>
      <c r="H120" s="649"/>
      <c r="I120" s="649"/>
      <c r="J120" s="649"/>
      <c r="K120" s="671"/>
      <c r="L120" s="664"/>
      <c r="M120" s="649"/>
      <c r="N120" s="648"/>
      <c r="O120" s="662"/>
      <c r="P120" s="381"/>
      <c r="Q120" s="107"/>
      <c r="R120" s="107"/>
      <c r="S120" s="107"/>
      <c r="T120" s="107"/>
      <c r="U120" s="107"/>
      <c r="V120" s="650"/>
      <c r="W120" s="126"/>
      <c r="X120" s="121"/>
      <c r="Y120" s="651"/>
      <c r="Z120" s="107"/>
      <c r="AA120" s="663"/>
      <c r="AB120" s="107"/>
    </row>
    <row r="121" spans="1:28" hidden="1">
      <c r="A121" s="158"/>
      <c r="B121" s="126"/>
      <c r="C121" s="648"/>
      <c r="D121" s="667"/>
      <c r="E121" s="664"/>
      <c r="F121" s="660"/>
      <c r="G121" s="649"/>
      <c r="H121" s="649"/>
      <c r="I121" s="649"/>
      <c r="J121" s="649"/>
      <c r="K121" s="659"/>
      <c r="L121" s="659"/>
      <c r="M121" s="649"/>
      <c r="N121" s="648"/>
      <c r="O121" s="654"/>
      <c r="P121" s="381"/>
      <c r="Q121" s="107"/>
      <c r="R121" s="107"/>
      <c r="S121" s="107"/>
      <c r="T121" s="107"/>
      <c r="U121" s="107"/>
      <c r="V121" s="650"/>
      <c r="W121" s="126"/>
      <c r="X121" s="121"/>
      <c r="Y121" s="651"/>
      <c r="Z121" s="107"/>
      <c r="AA121" s="657"/>
      <c r="AB121" s="107"/>
    </row>
    <row r="122" spans="1:28">
      <c r="A122" s="158"/>
      <c r="B122" s="102"/>
      <c r="C122" s="648"/>
      <c r="D122" s="667"/>
      <c r="E122" s="660"/>
      <c r="F122" s="660"/>
      <c r="G122" s="649"/>
      <c r="H122" s="649"/>
      <c r="I122" s="649"/>
      <c r="J122" s="649"/>
      <c r="K122" s="664"/>
      <c r="L122" s="664"/>
      <c r="M122" s="649"/>
      <c r="N122" s="648"/>
      <c r="O122" s="654"/>
      <c r="P122" s="381"/>
      <c r="Q122" s="107"/>
      <c r="R122" s="107"/>
      <c r="S122" s="107"/>
      <c r="T122" s="107"/>
      <c r="U122" s="107"/>
      <c r="V122" s="650"/>
      <c r="W122" s="126"/>
      <c r="X122" s="121"/>
      <c r="Y122" s="651"/>
      <c r="Z122" s="107"/>
      <c r="AA122" s="652"/>
      <c r="AB122" s="107"/>
    </row>
    <row r="123" spans="1:28">
      <c r="A123" s="158"/>
      <c r="B123" s="126"/>
      <c r="C123" s="648"/>
      <c r="D123" s="667"/>
      <c r="E123" s="659"/>
      <c r="F123" s="660"/>
      <c r="G123" s="671"/>
      <c r="H123" s="649"/>
      <c r="I123" s="649"/>
      <c r="J123" s="649"/>
      <c r="K123" s="659"/>
      <c r="L123" s="660"/>
      <c r="M123" s="649"/>
      <c r="N123" s="653"/>
      <c r="O123" s="662"/>
      <c r="P123" s="381"/>
      <c r="Q123" s="107"/>
      <c r="R123" s="107"/>
      <c r="S123" s="107"/>
      <c r="T123" s="107"/>
      <c r="U123" s="107"/>
      <c r="V123" s="650"/>
      <c r="W123" s="126"/>
      <c r="X123" s="121"/>
      <c r="Y123" s="651"/>
      <c r="Z123" s="107"/>
      <c r="AA123" s="663"/>
      <c r="AB123" s="107"/>
    </row>
    <row r="124" spans="1:28">
      <c r="A124" s="158"/>
      <c r="B124" s="126"/>
      <c r="C124" s="648"/>
      <c r="D124" s="667"/>
      <c r="E124" s="671"/>
      <c r="F124" s="671"/>
      <c r="G124" s="649"/>
      <c r="H124" s="649"/>
      <c r="I124" s="649"/>
      <c r="J124" s="649"/>
      <c r="K124" s="672"/>
      <c r="L124" s="671"/>
      <c r="M124" s="649"/>
      <c r="N124" s="653"/>
      <c r="O124" s="654"/>
      <c r="P124" s="381"/>
      <c r="Q124" s="107"/>
      <c r="R124" s="107"/>
      <c r="S124" s="107"/>
      <c r="T124" s="107"/>
      <c r="U124" s="107"/>
      <c r="V124" s="650"/>
      <c r="W124" s="126"/>
      <c r="X124" s="121"/>
      <c r="Y124" s="651"/>
      <c r="Z124" s="107"/>
      <c r="AA124" s="666"/>
      <c r="AB124" s="107"/>
    </row>
    <row r="125" spans="1:28">
      <c r="A125" s="158"/>
      <c r="B125" s="126"/>
      <c r="C125" s="648"/>
      <c r="D125" s="667"/>
      <c r="E125" s="154"/>
      <c r="F125" s="154"/>
      <c r="G125" s="154"/>
      <c r="H125" s="154"/>
      <c r="I125" s="154"/>
      <c r="J125" s="154"/>
      <c r="K125" s="154"/>
      <c r="L125" s="154"/>
      <c r="M125" s="154"/>
      <c r="N125" s="653"/>
      <c r="O125" s="654"/>
      <c r="P125" s="381"/>
      <c r="Q125" s="107"/>
      <c r="R125" s="107"/>
      <c r="S125" s="107"/>
      <c r="T125" s="107"/>
      <c r="U125" s="107"/>
      <c r="V125" s="650"/>
      <c r="W125" s="126"/>
      <c r="X125" s="121"/>
      <c r="Y125" s="651"/>
      <c r="Z125" s="107"/>
      <c r="AA125" s="652"/>
      <c r="AB125" s="107"/>
    </row>
    <row r="126" spans="1:28" ht="11.25" customHeight="1">
      <c r="A126" s="158"/>
      <c r="B126" s="126"/>
      <c r="C126" s="648"/>
      <c r="D126" s="667"/>
      <c r="E126" s="154"/>
      <c r="F126" s="154"/>
      <c r="G126" s="154"/>
      <c r="H126" s="154"/>
      <c r="I126" s="154"/>
      <c r="J126" s="154"/>
      <c r="K126" s="154"/>
      <c r="L126" s="154"/>
      <c r="M126" s="154"/>
      <c r="N126" s="653"/>
      <c r="O126" s="654"/>
      <c r="P126" s="381"/>
      <c r="Q126" s="107"/>
      <c r="R126" s="107"/>
      <c r="S126" s="107"/>
      <c r="T126" s="107"/>
      <c r="U126" s="107"/>
      <c r="V126" s="650"/>
      <c r="W126" s="126"/>
      <c r="X126" s="121"/>
      <c r="Y126" s="651"/>
      <c r="Z126" s="107"/>
      <c r="AA126" s="652"/>
      <c r="AB126" s="107"/>
    </row>
    <row r="127" spans="1:28" ht="12.75" customHeight="1">
      <c r="A127" s="158"/>
      <c r="B127" s="126"/>
      <c r="C127" s="648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653"/>
      <c r="O127" s="654"/>
      <c r="P127" s="381"/>
      <c r="Q127" s="107"/>
      <c r="R127" s="107"/>
      <c r="S127" s="107"/>
      <c r="T127" s="107"/>
      <c r="U127" s="107"/>
      <c r="V127" s="650"/>
      <c r="W127" s="126"/>
      <c r="X127" s="121"/>
      <c r="Y127" s="651"/>
      <c r="Z127" s="107"/>
      <c r="AA127" s="652"/>
      <c r="AB127" s="107"/>
    </row>
    <row r="128" spans="1:28" ht="11.25" customHeight="1">
      <c r="A128" s="158"/>
      <c r="B128" s="126"/>
      <c r="C128" s="648"/>
      <c r="D128" s="154"/>
      <c r="E128" s="154"/>
      <c r="F128" s="154"/>
      <c r="G128" s="154"/>
      <c r="H128" s="154"/>
      <c r="I128" s="154"/>
      <c r="J128" s="668"/>
      <c r="K128" s="154"/>
      <c r="L128" s="154"/>
      <c r="M128" s="154"/>
      <c r="N128" s="656"/>
      <c r="O128" s="654"/>
      <c r="P128" s="381"/>
      <c r="Q128" s="107"/>
      <c r="R128" s="107"/>
      <c r="S128" s="107"/>
      <c r="T128" s="107"/>
      <c r="U128" s="107"/>
      <c r="V128" s="669"/>
      <c r="W128" s="126"/>
      <c r="X128" s="670"/>
      <c r="Y128" s="651"/>
      <c r="Z128" s="107"/>
      <c r="AA128" s="652"/>
      <c r="AB128" s="107"/>
    </row>
    <row r="129" spans="1:28">
      <c r="A129" s="201"/>
      <c r="B129" s="107"/>
      <c r="C129" s="201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99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</row>
    <row r="130" spans="1:28">
      <c r="A130" s="107"/>
      <c r="B130" s="126"/>
      <c r="C130" s="381"/>
      <c r="D130" s="205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  <c r="AB130" s="107"/>
    </row>
    <row r="131" spans="1:28">
      <c r="A131" s="107"/>
      <c r="B131" s="126"/>
      <c r="C131" s="99"/>
      <c r="D131" s="643"/>
      <c r="E131" s="205"/>
      <c r="F131" s="205"/>
      <c r="G131" s="205"/>
      <c r="H131" s="205"/>
      <c r="I131" s="205"/>
      <c r="J131" s="205"/>
      <c r="K131" s="205"/>
      <c r="L131" s="126"/>
      <c r="M131" s="126"/>
      <c r="N131" s="99"/>
      <c r="O131" s="99"/>
      <c r="P131" s="126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107"/>
      <c r="AB131" s="107"/>
    </row>
    <row r="132" spans="1:28">
      <c r="A132" s="107"/>
      <c r="B132" s="381"/>
      <c r="C132" s="381"/>
      <c r="D132" s="205"/>
      <c r="E132" s="205"/>
      <c r="F132" s="205"/>
      <c r="G132" s="205"/>
      <c r="H132" s="107"/>
      <c r="I132" s="107"/>
      <c r="J132" s="205"/>
      <c r="K132" s="105"/>
      <c r="L132" s="126"/>
      <c r="M132" s="126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107"/>
      <c r="Z132" s="107"/>
      <c r="AA132" s="645"/>
      <c r="AB132" s="107"/>
    </row>
    <row r="133" spans="1:28">
      <c r="A133" s="107"/>
      <c r="B133" s="126"/>
      <c r="C133" s="126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381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5"/>
      <c r="AB133" s="107"/>
    </row>
    <row r="134" spans="1:28">
      <c r="A134" s="107"/>
      <c r="B134" s="381"/>
      <c r="C134" s="107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99"/>
      <c r="O134" s="99"/>
      <c r="P134" s="126"/>
      <c r="Q134" s="381"/>
      <c r="R134" s="107"/>
      <c r="S134" s="381"/>
      <c r="T134" s="126"/>
      <c r="U134" s="107"/>
      <c r="V134" s="107"/>
      <c r="W134" s="107"/>
      <c r="X134" s="107"/>
      <c r="Y134" s="350"/>
      <c r="Z134" s="107"/>
      <c r="AA134" s="646"/>
      <c r="AB134" s="107"/>
    </row>
    <row r="135" spans="1:28">
      <c r="A135" s="107"/>
      <c r="B135" s="126"/>
      <c r="C135" s="205"/>
      <c r="D135" s="126"/>
      <c r="E135" s="126"/>
      <c r="F135" s="126"/>
      <c r="G135" s="126"/>
      <c r="H135" s="102"/>
      <c r="I135" s="126"/>
      <c r="J135" s="126"/>
      <c r="K135" s="126"/>
      <c r="L135" s="126"/>
      <c r="M135" s="102"/>
      <c r="N135" s="99"/>
      <c r="O135" s="99"/>
      <c r="P135" s="205"/>
      <c r="Q135" s="381"/>
      <c r="R135" s="126"/>
      <c r="S135" s="381"/>
      <c r="T135" s="126"/>
      <c r="U135" s="107"/>
      <c r="V135" s="284"/>
      <c r="W135" s="381"/>
      <c r="X135" s="158"/>
      <c r="Y135" s="647"/>
      <c r="Z135" s="107"/>
      <c r="AA135" s="646"/>
      <c r="AB135" s="107"/>
    </row>
    <row r="136" spans="1:28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8"/>
      <c r="O136" s="381"/>
      <c r="P136" s="381"/>
      <c r="Q136" s="107"/>
      <c r="R136" s="556"/>
      <c r="S136" s="107"/>
      <c r="T136" s="107"/>
      <c r="U136" s="107"/>
      <c r="V136" s="650"/>
      <c r="W136" s="126"/>
      <c r="X136" s="121"/>
      <c r="Y136" s="651"/>
      <c r="Z136" s="107"/>
      <c r="AA136" s="652"/>
      <c r="AB136" s="107"/>
    </row>
    <row r="137" spans="1:28">
      <c r="A137" s="158"/>
      <c r="B137" s="126"/>
      <c r="C137" s="648"/>
      <c r="D137" s="649"/>
      <c r="E137" s="649"/>
      <c r="F137" s="649"/>
      <c r="G137" s="649"/>
      <c r="H137" s="649"/>
      <c r="I137" s="649"/>
      <c r="J137" s="649"/>
      <c r="K137" s="649"/>
      <c r="L137" s="649"/>
      <c r="M137" s="649"/>
      <c r="N137" s="653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2"/>
      <c r="AB137" s="107"/>
    </row>
    <row r="138" spans="1:28">
      <c r="A138" s="158"/>
      <c r="B138" s="126"/>
      <c r="C138" s="648"/>
      <c r="D138" s="649"/>
      <c r="E138" s="649"/>
      <c r="F138" s="649"/>
      <c r="G138" s="664"/>
      <c r="H138" s="649"/>
      <c r="I138" s="649"/>
      <c r="J138" s="664"/>
      <c r="K138" s="649"/>
      <c r="L138" s="649"/>
      <c r="M138" s="649"/>
      <c r="N138" s="648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5"/>
      <c r="AB138" s="107"/>
    </row>
    <row r="139" spans="1:28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64"/>
      <c r="N139" s="656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2"/>
      <c r="AB139" s="107"/>
    </row>
    <row r="140" spans="1:28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7"/>
      <c r="AB140" s="107"/>
    </row>
    <row r="141" spans="1:28">
      <c r="A141" s="158"/>
      <c r="B141" s="126"/>
      <c r="C141" s="648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5"/>
      <c r="AB141" s="107"/>
    </row>
    <row r="142" spans="1:28">
      <c r="A142" s="158"/>
      <c r="B142" s="126"/>
      <c r="C142" s="648"/>
      <c r="D142" s="649"/>
      <c r="E142" s="649"/>
      <c r="F142" s="99"/>
      <c r="G142" s="659"/>
      <c r="H142" s="664"/>
      <c r="I142" s="649"/>
      <c r="J142" s="649"/>
      <c r="K142" s="649"/>
      <c r="L142" s="649"/>
      <c r="M142" s="649"/>
      <c r="N142" s="65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7"/>
      <c r="AB142" s="107"/>
    </row>
    <row r="143" spans="1:28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  <c r="AB143" s="107"/>
    </row>
    <row r="144" spans="1:28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  <c r="AB144" s="107"/>
    </row>
    <row r="145" spans="1:28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  <c r="AB145" s="107"/>
    </row>
    <row r="146" spans="1:28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  <c r="AB146" s="107"/>
    </row>
    <row r="147" spans="1:28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  <c r="AB147" s="107"/>
    </row>
    <row r="148" spans="1:28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  <c r="AB148" s="107"/>
    </row>
    <row r="149" spans="1:28" ht="13.5" customHeight="1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2"/>
      <c r="AB149" s="107"/>
    </row>
    <row r="150" spans="1:28">
      <c r="A150" s="158"/>
      <c r="B150" s="126"/>
      <c r="C150" s="648"/>
      <c r="D150" s="555"/>
      <c r="E150" s="649"/>
      <c r="F150" s="649"/>
      <c r="G150" s="649"/>
      <c r="H150" s="649"/>
      <c r="I150" s="649"/>
      <c r="J150" s="649"/>
      <c r="K150" s="649"/>
      <c r="L150" s="649"/>
      <c r="M150" s="649"/>
      <c r="N150" s="648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55"/>
      <c r="AB150" s="107"/>
    </row>
    <row r="151" spans="1:28" ht="12.75" customHeight="1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53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61"/>
      <c r="AB151" s="107"/>
    </row>
    <row r="152" spans="1:28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  <c r="AB152" s="107"/>
    </row>
    <row r="153" spans="1:28" ht="12.75" customHeight="1">
      <c r="A153" s="158"/>
      <c r="B153" s="126"/>
      <c r="C153" s="648"/>
      <c r="D153" s="555"/>
      <c r="E153" s="659"/>
      <c r="F153" s="660"/>
      <c r="G153" s="649"/>
      <c r="H153" s="649"/>
      <c r="I153" s="649"/>
      <c r="J153" s="649"/>
      <c r="K153" s="659"/>
      <c r="L153" s="659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2"/>
      <c r="AB153" s="107"/>
    </row>
    <row r="154" spans="1:28">
      <c r="A154" s="158"/>
      <c r="B154" s="126"/>
      <c r="C154" s="648"/>
      <c r="D154" s="673"/>
      <c r="E154" s="659"/>
      <c r="F154" s="660"/>
      <c r="G154" s="649"/>
      <c r="H154" s="671"/>
      <c r="I154" s="649"/>
      <c r="J154" s="671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7"/>
      <c r="AB154" s="107"/>
    </row>
    <row r="155" spans="1:28">
      <c r="A155" s="158"/>
      <c r="B155" s="126"/>
      <c r="C155" s="648"/>
      <c r="D155" s="555"/>
      <c r="E155" s="664"/>
      <c r="F155" s="660"/>
      <c r="G155" s="649"/>
      <c r="H155" s="649"/>
      <c r="I155" s="649"/>
      <c r="J155" s="649"/>
      <c r="K155" s="664"/>
      <c r="L155" s="664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  <c r="AB155" s="107"/>
    </row>
    <row r="156" spans="1:28">
      <c r="A156" s="158"/>
      <c r="B156" s="126"/>
      <c r="C156" s="648"/>
      <c r="D156" s="555"/>
      <c r="E156" s="659"/>
      <c r="F156" s="660"/>
      <c r="G156" s="649"/>
      <c r="H156" s="649"/>
      <c r="I156" s="649"/>
      <c r="J156" s="649"/>
      <c r="K156" s="664"/>
      <c r="L156" s="659"/>
      <c r="M156" s="64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  <c r="AB156" s="107"/>
    </row>
    <row r="157" spans="1:28">
      <c r="A157" s="158"/>
      <c r="B157" s="126"/>
      <c r="C157" s="648"/>
      <c r="D157" s="555"/>
      <c r="E157" s="664"/>
      <c r="F157" s="660"/>
      <c r="G157" s="649"/>
      <c r="H157" s="649"/>
      <c r="I157" s="649"/>
      <c r="J157" s="649"/>
      <c r="K157" s="660"/>
      <c r="L157" s="660"/>
      <c r="M157" s="99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  <c r="AB157" s="107"/>
    </row>
    <row r="158" spans="1:28">
      <c r="A158" s="158"/>
      <c r="B158" s="126"/>
      <c r="C158" s="648"/>
      <c r="D158" s="555"/>
      <c r="E158" s="664"/>
      <c r="F158" s="664"/>
      <c r="G158" s="649"/>
      <c r="H158" s="649"/>
      <c r="I158" s="649"/>
      <c r="J158" s="659"/>
      <c r="K158" s="671"/>
      <c r="L158" s="664"/>
      <c r="M158" s="660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  <c r="AB158" s="107"/>
    </row>
    <row r="159" spans="1:28" ht="10.5" customHeight="1">
      <c r="A159" s="158"/>
      <c r="B159" s="126"/>
      <c r="C159" s="648"/>
      <c r="D159" s="555"/>
      <c r="E159" s="659"/>
      <c r="F159" s="660"/>
      <c r="G159" s="649"/>
      <c r="H159" s="649"/>
      <c r="I159" s="649"/>
      <c r="J159" s="649"/>
      <c r="K159" s="659"/>
      <c r="L159" s="659"/>
      <c r="M159" s="649"/>
      <c r="N159" s="648"/>
      <c r="O159" s="654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52"/>
      <c r="AB159" s="107"/>
    </row>
    <row r="160" spans="1:28" ht="12.75" customHeight="1">
      <c r="A160" s="158"/>
      <c r="B160" s="126"/>
      <c r="C160" s="648"/>
      <c r="D160" s="555"/>
      <c r="E160" s="664"/>
      <c r="F160" s="660"/>
      <c r="G160" s="649"/>
      <c r="H160" s="649"/>
      <c r="I160" s="649"/>
      <c r="J160" s="649"/>
      <c r="K160" s="660"/>
      <c r="L160" s="660"/>
      <c r="M160" s="649"/>
      <c r="N160" s="648"/>
      <c r="O160" s="662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63"/>
      <c r="AB160" s="107"/>
    </row>
    <row r="161" spans="1:28">
      <c r="A161" s="158"/>
      <c r="B161" s="126"/>
      <c r="C161" s="648"/>
      <c r="D161" s="555"/>
      <c r="E161" s="659"/>
      <c r="F161" s="660"/>
      <c r="G161" s="649"/>
      <c r="H161" s="649"/>
      <c r="I161" s="649"/>
      <c r="J161" s="649"/>
      <c r="K161" s="660"/>
      <c r="L161" s="660"/>
      <c r="M161" s="649"/>
      <c r="N161" s="648"/>
      <c r="O161" s="654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52"/>
      <c r="AB161" s="107"/>
    </row>
    <row r="162" spans="1:28" ht="12.75" customHeight="1">
      <c r="A162" s="158"/>
      <c r="B162" s="126"/>
      <c r="C162" s="648"/>
      <c r="D162" s="555"/>
      <c r="E162" s="660"/>
      <c r="F162" s="664"/>
      <c r="G162" s="649"/>
      <c r="H162" s="649"/>
      <c r="I162" s="649"/>
      <c r="J162" s="649"/>
      <c r="K162" s="671"/>
      <c r="L162" s="664"/>
      <c r="M162" s="649"/>
      <c r="N162" s="648"/>
      <c r="O162" s="662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63"/>
      <c r="AB162" s="107"/>
    </row>
    <row r="163" spans="1:28" hidden="1">
      <c r="A163" s="158"/>
      <c r="B163" s="126"/>
      <c r="C163" s="648"/>
      <c r="D163" s="555"/>
      <c r="E163" s="664"/>
      <c r="F163" s="660"/>
      <c r="G163" s="649"/>
      <c r="H163" s="649"/>
      <c r="I163" s="649"/>
      <c r="J163" s="649"/>
      <c r="K163" s="659"/>
      <c r="L163" s="659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7"/>
      <c r="AB163" s="107"/>
    </row>
    <row r="164" spans="1:28" ht="13.5" customHeight="1">
      <c r="A164" s="158"/>
      <c r="B164" s="102"/>
      <c r="C164" s="648"/>
      <c r="D164" s="555"/>
      <c r="E164" s="660"/>
      <c r="F164" s="660"/>
      <c r="G164" s="649"/>
      <c r="H164" s="649"/>
      <c r="I164" s="649"/>
      <c r="J164" s="649"/>
      <c r="K164" s="664"/>
      <c r="L164" s="664"/>
      <c r="M164" s="649"/>
      <c r="N164" s="648"/>
      <c r="O164" s="654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52"/>
      <c r="AB164" s="107"/>
    </row>
    <row r="165" spans="1:28" ht="12.75" customHeight="1">
      <c r="A165" s="158"/>
      <c r="B165" s="126"/>
      <c r="C165" s="648"/>
      <c r="D165" s="555"/>
      <c r="E165" s="659"/>
      <c r="F165" s="660"/>
      <c r="G165" s="671"/>
      <c r="H165" s="649"/>
      <c r="I165" s="649"/>
      <c r="J165" s="649"/>
      <c r="K165" s="659"/>
      <c r="L165" s="660"/>
      <c r="M165" s="649"/>
      <c r="N165" s="653"/>
      <c r="O165" s="662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3"/>
      <c r="AB165" s="107"/>
    </row>
    <row r="166" spans="1:28" ht="12.75" customHeight="1">
      <c r="A166" s="158"/>
      <c r="B166" s="126"/>
      <c r="C166" s="648"/>
      <c r="D166" s="555"/>
      <c r="E166" s="671"/>
      <c r="F166" s="671"/>
      <c r="G166" s="649"/>
      <c r="H166" s="649"/>
      <c r="I166" s="649"/>
      <c r="J166" s="649"/>
      <c r="K166" s="672"/>
      <c r="L166" s="671"/>
      <c r="M166" s="649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66"/>
      <c r="AB166" s="107"/>
    </row>
    <row r="167" spans="1:28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  <c r="AB167" s="107"/>
    </row>
    <row r="168" spans="1:28" ht="12.75" customHeight="1">
      <c r="A168" s="158"/>
      <c r="B168" s="126"/>
      <c r="C168" s="648"/>
      <c r="D168" s="667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  <c r="AB168" s="107"/>
    </row>
    <row r="169" spans="1:28" ht="11.2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653"/>
      <c r="O169" s="654"/>
      <c r="P169" s="381"/>
      <c r="Q169" s="107"/>
      <c r="R169" s="107"/>
      <c r="S169" s="107"/>
      <c r="T169" s="107"/>
      <c r="U169" s="107"/>
      <c r="V169" s="650"/>
      <c r="W169" s="126"/>
      <c r="X169" s="121"/>
      <c r="Y169" s="651"/>
      <c r="Z169" s="107"/>
      <c r="AA169" s="652"/>
      <c r="AB169" s="107"/>
    </row>
    <row r="170" spans="1:28" ht="12.75" customHeight="1">
      <c r="A170" s="158"/>
      <c r="B170" s="126"/>
      <c r="C170" s="648"/>
      <c r="D170" s="154"/>
      <c r="E170" s="154"/>
      <c r="F170" s="154"/>
      <c r="G170" s="154"/>
      <c r="H170" s="154"/>
      <c r="I170" s="154"/>
      <c r="J170" s="668"/>
      <c r="K170" s="154"/>
      <c r="L170" s="154"/>
      <c r="M170" s="154"/>
      <c r="N170" s="656"/>
      <c r="O170" s="654"/>
      <c r="P170" s="381"/>
      <c r="Q170" s="107"/>
      <c r="R170" s="107"/>
      <c r="S170" s="107"/>
      <c r="T170" s="107"/>
      <c r="U170" s="107"/>
      <c r="V170" s="669"/>
      <c r="W170" s="126"/>
      <c r="X170" s="670"/>
      <c r="Y170" s="651"/>
      <c r="Z170" s="107"/>
      <c r="AA170" s="652"/>
      <c r="AB170" s="107"/>
    </row>
    <row r="171" spans="1:28" ht="11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ht="12.75" customHeight="1">
      <c r="A172" s="201"/>
      <c r="B172" s="107"/>
      <c r="C172" s="201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99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>
      <c r="A173" s="107"/>
      <c r="B173" s="126"/>
      <c r="C173" s="381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  <c r="AB173" s="107"/>
    </row>
    <row r="174" spans="1:28">
      <c r="A174" s="107"/>
      <c r="B174" s="126"/>
      <c r="C174" s="99"/>
      <c r="D174" s="205"/>
      <c r="E174" s="205"/>
      <c r="F174" s="205"/>
      <c r="G174" s="205"/>
      <c r="H174" s="205"/>
      <c r="I174" s="205"/>
      <c r="J174" s="205"/>
      <c r="K174" s="205"/>
      <c r="L174" s="126"/>
      <c r="M174" s="126"/>
      <c r="N174" s="99"/>
      <c r="O174" s="99"/>
      <c r="P174" s="126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107"/>
      <c r="AB174" s="107"/>
    </row>
    <row r="175" spans="1:28">
      <c r="A175" s="107"/>
      <c r="B175" s="381"/>
      <c r="C175" s="381"/>
      <c r="D175" s="205"/>
      <c r="E175" s="205"/>
      <c r="F175" s="205"/>
      <c r="G175" s="205"/>
      <c r="H175" s="107"/>
      <c r="I175" s="107"/>
      <c r="J175" s="205"/>
      <c r="K175" s="105"/>
      <c r="L175" s="126"/>
      <c r="M175" s="126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107"/>
      <c r="Z175" s="107"/>
      <c r="AA175" s="645"/>
      <c r="AB175" s="107"/>
    </row>
    <row r="176" spans="1:28">
      <c r="A176" s="107"/>
      <c r="B176" s="126"/>
      <c r="C176" s="126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381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5"/>
      <c r="AB176" s="107"/>
    </row>
    <row r="177" spans="1:28">
      <c r="A177" s="107"/>
      <c r="B177" s="381"/>
      <c r="C177" s="107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99"/>
      <c r="O177" s="99"/>
      <c r="P177" s="126"/>
      <c r="Q177" s="381"/>
      <c r="R177" s="107"/>
      <c r="S177" s="381"/>
      <c r="T177" s="126"/>
      <c r="U177" s="107"/>
      <c r="V177" s="107"/>
      <c r="W177" s="107"/>
      <c r="X177" s="107"/>
      <c r="Y177" s="350"/>
      <c r="Z177" s="107"/>
      <c r="AA177" s="646"/>
      <c r="AB177" s="107"/>
    </row>
    <row r="178" spans="1:28">
      <c r="A178" s="107"/>
      <c r="B178" s="126"/>
      <c r="C178" s="205"/>
      <c r="D178" s="126"/>
      <c r="E178" s="126"/>
      <c r="F178" s="126"/>
      <c r="G178" s="126"/>
      <c r="H178" s="102"/>
      <c r="I178" s="126"/>
      <c r="J178" s="126"/>
      <c r="K178" s="126"/>
      <c r="L178" s="126"/>
      <c r="M178" s="102"/>
      <c r="N178" s="99"/>
      <c r="O178" s="99"/>
      <c r="P178" s="205"/>
      <c r="Q178" s="381"/>
      <c r="R178" s="126"/>
      <c r="S178" s="381"/>
      <c r="T178" s="126"/>
      <c r="U178" s="107"/>
      <c r="V178" s="284"/>
      <c r="W178" s="381"/>
      <c r="X178" s="158"/>
      <c r="Y178" s="647"/>
      <c r="Z178" s="107"/>
      <c r="AA178" s="646"/>
      <c r="AB178" s="107"/>
    </row>
    <row r="179" spans="1:28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48"/>
      <c r="O179" s="381"/>
      <c r="P179" s="381"/>
      <c r="Q179" s="107"/>
      <c r="R179" s="556"/>
      <c r="S179" s="107"/>
      <c r="T179" s="107"/>
      <c r="U179" s="107"/>
      <c r="V179" s="650"/>
      <c r="W179" s="126"/>
      <c r="X179" s="121"/>
      <c r="Y179" s="651"/>
      <c r="Z179" s="107"/>
      <c r="AA179" s="652"/>
      <c r="AB179" s="107"/>
    </row>
    <row r="180" spans="1:28">
      <c r="A180" s="158"/>
      <c r="B180" s="126"/>
      <c r="C180" s="648"/>
      <c r="D180" s="664"/>
      <c r="E180" s="649"/>
      <c r="F180" s="649"/>
      <c r="G180" s="649"/>
      <c r="H180" s="649"/>
      <c r="I180" s="649"/>
      <c r="J180" s="649"/>
      <c r="K180" s="649"/>
      <c r="L180" s="649"/>
      <c r="M180" s="649"/>
      <c r="N180" s="653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2"/>
      <c r="AB180" s="107"/>
    </row>
    <row r="181" spans="1:28" ht="12" customHeight="1">
      <c r="A181" s="158"/>
      <c r="B181" s="126"/>
      <c r="C181" s="648"/>
      <c r="D181" s="664"/>
      <c r="E181" s="649"/>
      <c r="F181" s="649"/>
      <c r="G181" s="664"/>
      <c r="H181" s="649"/>
      <c r="I181" s="649"/>
      <c r="J181" s="664"/>
      <c r="K181" s="649"/>
      <c r="L181" s="649"/>
      <c r="M181" s="649"/>
      <c r="N181" s="648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5"/>
      <c r="AB181" s="107"/>
    </row>
    <row r="182" spans="1:28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64"/>
      <c r="N182" s="656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2"/>
      <c r="AB182" s="107"/>
    </row>
    <row r="183" spans="1:28" ht="12.75" customHeight="1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7"/>
      <c r="AB183" s="107"/>
    </row>
    <row r="184" spans="1:28">
      <c r="A184" s="158"/>
      <c r="B184" s="126"/>
      <c r="C184" s="648"/>
      <c r="D184" s="664"/>
      <c r="E184" s="649"/>
      <c r="F184" s="649"/>
      <c r="G184" s="649"/>
      <c r="H184" s="649"/>
      <c r="I184" s="649"/>
      <c r="J184" s="649"/>
      <c r="K184" s="649"/>
      <c r="L184" s="649"/>
      <c r="M184" s="649"/>
      <c r="N184" s="64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5"/>
      <c r="AB184" s="107"/>
    </row>
    <row r="185" spans="1:28" ht="15" customHeight="1">
      <c r="A185" s="158"/>
      <c r="B185" s="126"/>
      <c r="C185" s="648"/>
      <c r="D185" s="664"/>
      <c r="E185" s="649"/>
      <c r="F185" s="99"/>
      <c r="G185" s="659"/>
      <c r="H185" s="664"/>
      <c r="I185" s="649"/>
      <c r="J185" s="649"/>
      <c r="K185" s="649"/>
      <c r="L185" s="649"/>
      <c r="M185" s="649"/>
      <c r="N185" s="65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7"/>
      <c r="AB185" s="107"/>
    </row>
    <row r="186" spans="1:28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  <c r="AB186" s="107"/>
    </row>
    <row r="187" spans="1:28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  <c r="AB187" s="107"/>
    </row>
    <row r="188" spans="1:28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  <c r="AB188" s="107"/>
    </row>
    <row r="189" spans="1:28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  <c r="AB189" s="107"/>
    </row>
    <row r="190" spans="1:28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  <c r="AB190" s="107"/>
    </row>
    <row r="191" spans="1:28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  <c r="AB191" s="107"/>
    </row>
    <row r="192" spans="1:28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2"/>
      <c r="AB192" s="107"/>
    </row>
    <row r="193" spans="1:28" ht="13.5" customHeight="1">
      <c r="A193" s="158"/>
      <c r="B193" s="126"/>
      <c r="C193" s="648"/>
      <c r="D193" s="664"/>
      <c r="E193" s="649"/>
      <c r="F193" s="649"/>
      <c r="G193" s="649"/>
      <c r="H193" s="649"/>
      <c r="I193" s="649"/>
      <c r="J193" s="649"/>
      <c r="K193" s="649"/>
      <c r="L193" s="649"/>
      <c r="M193" s="649"/>
      <c r="N193" s="648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55"/>
      <c r="AB193" s="107"/>
    </row>
    <row r="194" spans="1:28" ht="12" customHeight="1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53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61"/>
      <c r="AB194" s="107"/>
    </row>
    <row r="195" spans="1:28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  <c r="AB195" s="107"/>
    </row>
    <row r="196" spans="1:28" ht="13.5" customHeight="1">
      <c r="A196" s="158"/>
      <c r="B196" s="126"/>
      <c r="C196" s="648"/>
      <c r="D196" s="667"/>
      <c r="E196" s="659"/>
      <c r="F196" s="660"/>
      <c r="G196" s="649"/>
      <c r="H196" s="649"/>
      <c r="I196" s="649"/>
      <c r="J196" s="649"/>
      <c r="K196" s="659"/>
      <c r="L196" s="659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2"/>
      <c r="AB196" s="107"/>
    </row>
    <row r="197" spans="1:28">
      <c r="A197" s="158"/>
      <c r="B197" s="126"/>
      <c r="C197" s="648"/>
      <c r="D197" s="667"/>
      <c r="E197" s="659"/>
      <c r="F197" s="660"/>
      <c r="G197" s="649"/>
      <c r="H197" s="671"/>
      <c r="I197" s="649"/>
      <c r="J197" s="671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7"/>
      <c r="AB197" s="107"/>
    </row>
    <row r="198" spans="1:28">
      <c r="A198" s="158"/>
      <c r="B198" s="126"/>
      <c r="C198" s="648"/>
      <c r="D198" s="667"/>
      <c r="E198" s="664"/>
      <c r="F198" s="660"/>
      <c r="G198" s="649"/>
      <c r="H198" s="649"/>
      <c r="I198" s="649"/>
      <c r="J198" s="649"/>
      <c r="K198" s="664"/>
      <c r="L198" s="664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  <c r="AB198" s="107"/>
    </row>
    <row r="199" spans="1:28" ht="12" customHeight="1">
      <c r="A199" s="158"/>
      <c r="B199" s="126"/>
      <c r="C199" s="648"/>
      <c r="D199" s="667"/>
      <c r="E199" s="659"/>
      <c r="F199" s="660"/>
      <c r="G199" s="649"/>
      <c r="H199" s="649"/>
      <c r="I199" s="649"/>
      <c r="J199" s="649"/>
      <c r="K199" s="664"/>
      <c r="L199" s="659"/>
      <c r="M199" s="64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  <c r="AB199" s="107"/>
    </row>
    <row r="200" spans="1:28" ht="12.75" customHeight="1">
      <c r="A200" s="158"/>
      <c r="B200" s="126"/>
      <c r="C200" s="648"/>
      <c r="D200" s="667"/>
      <c r="E200" s="664"/>
      <c r="F200" s="660"/>
      <c r="G200" s="649"/>
      <c r="H200" s="649"/>
      <c r="I200" s="649"/>
      <c r="J200" s="649"/>
      <c r="K200" s="660"/>
      <c r="L200" s="660"/>
      <c r="M200" s="99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  <c r="AB200" s="107"/>
    </row>
    <row r="201" spans="1:28" ht="11.25" customHeight="1">
      <c r="A201" s="158"/>
      <c r="B201" s="126"/>
      <c r="C201" s="648"/>
      <c r="D201" s="667"/>
      <c r="E201" s="664"/>
      <c r="F201" s="664"/>
      <c r="G201" s="649"/>
      <c r="H201" s="649"/>
      <c r="I201" s="649"/>
      <c r="J201" s="659"/>
      <c r="K201" s="671"/>
      <c r="L201" s="664"/>
      <c r="M201" s="660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  <c r="AB201" s="107"/>
    </row>
    <row r="202" spans="1:28" ht="12" customHeight="1">
      <c r="A202" s="158"/>
      <c r="B202" s="126"/>
      <c r="C202" s="648"/>
      <c r="D202" s="667"/>
      <c r="E202" s="659"/>
      <c r="F202" s="660"/>
      <c r="G202" s="649"/>
      <c r="H202" s="649"/>
      <c r="I202" s="649"/>
      <c r="J202" s="649"/>
      <c r="K202" s="659"/>
      <c r="L202" s="659"/>
      <c r="M202" s="649"/>
      <c r="N202" s="648"/>
      <c r="O202" s="654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52"/>
      <c r="AB202" s="107"/>
    </row>
    <row r="203" spans="1:28">
      <c r="A203" s="158"/>
      <c r="B203" s="126"/>
      <c r="C203" s="648"/>
      <c r="D203" s="667"/>
      <c r="E203" s="664"/>
      <c r="F203" s="660"/>
      <c r="G203" s="649"/>
      <c r="H203" s="649"/>
      <c r="I203" s="649"/>
      <c r="J203" s="649"/>
      <c r="K203" s="660"/>
      <c r="L203" s="660"/>
      <c r="M203" s="649"/>
      <c r="N203" s="648"/>
      <c r="O203" s="662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63"/>
      <c r="AB203" s="107"/>
    </row>
    <row r="204" spans="1:28" ht="13.5" customHeight="1">
      <c r="A204" s="158"/>
      <c r="B204" s="126"/>
      <c r="C204" s="648"/>
      <c r="D204" s="667"/>
      <c r="E204" s="659"/>
      <c r="F204" s="660"/>
      <c r="G204" s="649"/>
      <c r="H204" s="649"/>
      <c r="I204" s="649"/>
      <c r="J204" s="649"/>
      <c r="K204" s="660"/>
      <c r="L204" s="660"/>
      <c r="M204" s="649"/>
      <c r="N204" s="648"/>
      <c r="O204" s="654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52"/>
      <c r="AB204" s="107"/>
    </row>
    <row r="205" spans="1:28" ht="13.5" customHeight="1">
      <c r="A205" s="158"/>
      <c r="B205" s="126"/>
      <c r="C205" s="648"/>
      <c r="D205" s="667"/>
      <c r="E205" s="660"/>
      <c r="F205" s="664"/>
      <c r="G205" s="649"/>
      <c r="H205" s="649"/>
      <c r="I205" s="649"/>
      <c r="J205" s="649"/>
      <c r="K205" s="671"/>
      <c r="L205" s="664"/>
      <c r="M205" s="649"/>
      <c r="N205" s="648"/>
      <c r="O205" s="662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63"/>
      <c r="AB205" s="107"/>
    </row>
    <row r="206" spans="1:28" hidden="1">
      <c r="A206" s="158"/>
      <c r="B206" s="126"/>
      <c r="C206" s="648"/>
      <c r="D206" s="667"/>
      <c r="E206" s="664"/>
      <c r="F206" s="660"/>
      <c r="G206" s="649"/>
      <c r="H206" s="649"/>
      <c r="I206" s="649"/>
      <c r="J206" s="649"/>
      <c r="K206" s="659"/>
      <c r="L206" s="659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7"/>
      <c r="AB206" s="107"/>
    </row>
    <row r="207" spans="1:28" ht="13.5" customHeight="1">
      <c r="A207" s="158"/>
      <c r="B207" s="102"/>
      <c r="C207" s="648"/>
      <c r="D207" s="667"/>
      <c r="E207" s="660"/>
      <c r="F207" s="660"/>
      <c r="G207" s="649"/>
      <c r="H207" s="649"/>
      <c r="I207" s="649"/>
      <c r="J207" s="649"/>
      <c r="K207" s="664"/>
      <c r="L207" s="664"/>
      <c r="M207" s="649"/>
      <c r="N207" s="648"/>
      <c r="O207" s="654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52"/>
      <c r="AB207" s="107"/>
    </row>
    <row r="208" spans="1:28" ht="12" customHeight="1">
      <c r="A208" s="158"/>
      <c r="B208" s="126"/>
      <c r="C208" s="648"/>
      <c r="D208" s="667"/>
      <c r="E208" s="659"/>
      <c r="F208" s="660"/>
      <c r="G208" s="671"/>
      <c r="H208" s="649"/>
      <c r="I208" s="649"/>
      <c r="J208" s="649"/>
      <c r="K208" s="659"/>
      <c r="L208" s="660"/>
      <c r="M208" s="649"/>
      <c r="N208" s="653"/>
      <c r="O208" s="662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3"/>
      <c r="AB208" s="107"/>
    </row>
    <row r="209" spans="1:28" ht="13.5" customHeight="1">
      <c r="A209" s="158"/>
      <c r="B209" s="126"/>
      <c r="C209" s="648"/>
      <c r="D209" s="667"/>
      <c r="E209" s="671"/>
      <c r="F209" s="671"/>
      <c r="G209" s="649"/>
      <c r="H209" s="649"/>
      <c r="I209" s="649"/>
      <c r="J209" s="649"/>
      <c r="K209" s="672"/>
      <c r="L209" s="671"/>
      <c r="M209" s="649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66"/>
      <c r="AB209" s="107"/>
    </row>
    <row r="210" spans="1:28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  <c r="AB210" s="107"/>
    </row>
    <row r="211" spans="1:28" ht="12.75" customHeight="1">
      <c r="A211" s="158"/>
      <c r="B211" s="126"/>
      <c r="C211" s="648"/>
      <c r="D211" s="667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  <c r="AB211" s="107"/>
    </row>
    <row r="212" spans="1:28" ht="12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653"/>
      <c r="O212" s="654"/>
      <c r="P212" s="381"/>
      <c r="Q212" s="107"/>
      <c r="R212" s="107"/>
      <c r="S212" s="107"/>
      <c r="T212" s="107"/>
      <c r="U212" s="107"/>
      <c r="V212" s="650"/>
      <c r="W212" s="126"/>
      <c r="X212" s="121"/>
      <c r="Y212" s="651"/>
      <c r="Z212" s="107"/>
      <c r="AA212" s="652"/>
      <c r="AB212" s="107"/>
    </row>
    <row r="213" spans="1:28" ht="12.75" customHeight="1">
      <c r="A213" s="158"/>
      <c r="B213" s="126"/>
      <c r="C213" s="648"/>
      <c r="D213" s="154"/>
      <c r="E213" s="154"/>
      <c r="F213" s="154"/>
      <c r="G213" s="154"/>
      <c r="H213" s="154"/>
      <c r="I213" s="154"/>
      <c r="J213" s="668"/>
      <c r="K213" s="154"/>
      <c r="L213" s="154"/>
      <c r="M213" s="154"/>
      <c r="N213" s="656"/>
      <c r="O213" s="654"/>
      <c r="P213" s="381"/>
      <c r="Q213" s="107"/>
      <c r="R213" s="107"/>
      <c r="S213" s="107"/>
      <c r="T213" s="107"/>
      <c r="U213" s="107"/>
      <c r="V213" s="669"/>
      <c r="W213" s="126"/>
      <c r="X213" s="670"/>
      <c r="Y213" s="651"/>
      <c r="Z213" s="107"/>
      <c r="AA213" s="652"/>
      <c r="AB213" s="107"/>
    </row>
    <row r="214" spans="1:28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</row>
    <row r="215" spans="1:28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</row>
    <row r="216" spans="1:28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</row>
    <row r="217" spans="1:28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</row>
    <row r="218" spans="1:28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</row>
    <row r="219" spans="1:28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</row>
    <row r="220" spans="1:28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</row>
    <row r="221" spans="1:28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</row>
    <row r="222" spans="1:28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</row>
    <row r="223" spans="1:28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</row>
    <row r="224" spans="1:28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</row>
    <row r="225" spans="1:28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</row>
    <row r="226" spans="1:28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</row>
    <row r="227" spans="1:28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</row>
    <row r="228" spans="1:28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</row>
    <row r="229" spans="1:28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</row>
    <row r="230" spans="1:28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</row>
    <row r="231" spans="1:28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</row>
    <row r="232" spans="1:28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</row>
    <row r="233" spans="1:28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</row>
    <row r="234" spans="1:28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</row>
    <row r="235" spans="1:28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</row>
    <row r="236" spans="1:28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</row>
    <row r="237" spans="1:28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</row>
    <row r="238" spans="1:28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</row>
    <row r="239" spans="1:28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</row>
    <row r="240" spans="1:28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</row>
    <row r="241" spans="1:28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</row>
    <row r="242" spans="1:28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</row>
    <row r="243" spans="1:28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</row>
    <row r="244" spans="1:28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</row>
    <row r="245" spans="1:28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</row>
    <row r="246" spans="1:28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</row>
    <row r="247" spans="1:28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</row>
    <row r="248" spans="1:28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</row>
    <row r="249" spans="1:28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</row>
    <row r="250" spans="1:28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</row>
    <row r="251" spans="1:28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</row>
    <row r="252" spans="1:28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</row>
    <row r="253" spans="1:28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</row>
    <row r="254" spans="1:28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</row>
    <row r="255" spans="1:28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</row>
    <row r="256" spans="1:28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</row>
    <row r="257" spans="1:28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</row>
    <row r="258" spans="1:28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</row>
    <row r="259" spans="1:28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</row>
    <row r="260" spans="1:28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</row>
    <row r="261" spans="1:28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</row>
    <row r="262" spans="1:28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</row>
    <row r="263" spans="1:28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</row>
    <row r="264" spans="1:28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</row>
    <row r="265" spans="1:28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</row>
    <row r="266" spans="1:28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</row>
    <row r="267" spans="1:28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</row>
    <row r="268" spans="1:28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</row>
    <row r="269" spans="1:28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</row>
    <row r="270" spans="1:28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</row>
    <row r="271" spans="1:28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</row>
    <row r="272" spans="1:28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</row>
    <row r="273" spans="1:28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</row>
    <row r="274" spans="1:28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</row>
    <row r="275" spans="1:28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</row>
    <row r="276" spans="1:28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</row>
    <row r="277" spans="1:28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</row>
    <row r="278" spans="1:28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</row>
    <row r="279" spans="1:28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</row>
    <row r="280" spans="1:28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</row>
    <row r="281" spans="1:28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</row>
    <row r="282" spans="1:28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</row>
    <row r="283" spans="1:28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</row>
    <row r="284" spans="1:28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</row>
    <row r="285" spans="1:28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</row>
    <row r="286" spans="1:28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</row>
    <row r="287" spans="1:28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</row>
    <row r="288" spans="1:28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</row>
    <row r="289" spans="1:28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</row>
    <row r="290" spans="1:28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</row>
    <row r="291" spans="1:28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</row>
    <row r="292" spans="1:28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</row>
    <row r="293" spans="1:28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</row>
    <row r="294" spans="1:28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</row>
    <row r="295" spans="1:28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</row>
    <row r="296" spans="1:28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</row>
    <row r="297" spans="1:28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</row>
    <row r="298" spans="1:28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</row>
    <row r="299" spans="1:28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</row>
    <row r="300" spans="1:28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</row>
    <row r="301" spans="1:28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</row>
    <row r="302" spans="1:28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</row>
    <row r="303" spans="1:28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</row>
    <row r="304" spans="1:28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</row>
    <row r="305" spans="1:28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</row>
    <row r="306" spans="1:28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</row>
    <row r="307" spans="1:28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</row>
    <row r="308" spans="1:28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</row>
    <row r="309" spans="1:28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</row>
    <row r="310" spans="1:28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</row>
    <row r="311" spans="1:28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</row>
    <row r="312" spans="1:28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</row>
    <row r="313" spans="1:28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</row>
    <row r="314" spans="1:28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</row>
    <row r="315" spans="1:28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</row>
    <row r="316" spans="1:28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</row>
    <row r="317" spans="1:28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</row>
    <row r="318" spans="1:28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</row>
    <row r="319" spans="1:28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</row>
    <row r="320" spans="1:28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</row>
    <row r="321" spans="1:28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</row>
    <row r="322" spans="1:28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</row>
    <row r="323" spans="1:28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</row>
    <row r="324" spans="1:28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</row>
    <row r="325" spans="1:28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</row>
    <row r="326" spans="1:28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</row>
    <row r="327" spans="1:28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</row>
    <row r="328" spans="1:28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</row>
    <row r="329" spans="1:28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</row>
    <row r="330" spans="1:28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</row>
    <row r="331" spans="1:28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</row>
    <row r="332" spans="1:28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</row>
    <row r="333" spans="1:28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</row>
    <row r="334" spans="1:28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</row>
    <row r="335" spans="1:28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</row>
    <row r="336" spans="1:28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</row>
    <row r="337" spans="1:28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</row>
    <row r="338" spans="1:28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</row>
    <row r="339" spans="1:28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</row>
    <row r="340" spans="1:28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</row>
    <row r="341" spans="1:28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</row>
    <row r="342" spans="1:28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</row>
    <row r="343" spans="1:28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</row>
    <row r="344" spans="1:28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</row>
    <row r="345" spans="1:28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</row>
    <row r="346" spans="1:28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</row>
    <row r="347" spans="1:28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</row>
    <row r="348" spans="1:28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</row>
    <row r="349" spans="1:28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</row>
    <row r="350" spans="1:28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</row>
    <row r="351" spans="1:28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</row>
    <row r="352" spans="1:28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</row>
    <row r="353" spans="1:28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</row>
    <row r="354" spans="1:28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</row>
    <row r="355" spans="1:28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</row>
    <row r="356" spans="1:28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</row>
    <row r="357" spans="1:28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</row>
    <row r="358" spans="1:28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</row>
    <row r="359" spans="1:28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</row>
    <row r="360" spans="1:28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</row>
    <row r="361" spans="1:28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</row>
    <row r="362" spans="1:28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</row>
    <row r="363" spans="1:28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</row>
    <row r="364" spans="1:28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</row>
    <row r="365" spans="1:28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</row>
    <row r="366" spans="1:28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</row>
    <row r="367" spans="1:28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</row>
    <row r="368" spans="1:28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</row>
    <row r="369" spans="1:28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</row>
    <row r="370" spans="1:28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</row>
    <row r="371" spans="1:28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</row>
    <row r="372" spans="1:28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</row>
    <row r="373" spans="1:28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</row>
    <row r="374" spans="1:28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</row>
    <row r="375" spans="1:28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</row>
    <row r="376" spans="1:28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</row>
    <row r="377" spans="1:28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</row>
    <row r="378" spans="1:28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</row>
    <row r="379" spans="1:28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</row>
    <row r="380" spans="1:28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</row>
    <row r="381" spans="1:28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</row>
    <row r="382" spans="1:28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</row>
    <row r="383" spans="1:28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</row>
    <row r="384" spans="1:28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</row>
    <row r="385" spans="1:28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</row>
    <row r="386" spans="1:28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</row>
    <row r="387" spans="1:28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</row>
    <row r="388" spans="1:28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</row>
    <row r="389" spans="1:28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</row>
    <row r="390" spans="1:28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</row>
    <row r="391" spans="1:28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</row>
    <row r="392" spans="1:28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</row>
    <row r="393" spans="1:28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</row>
    <row r="394" spans="1:28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</row>
    <row r="395" spans="1:28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</row>
    <row r="396" spans="1:28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</row>
    <row r="397" spans="1:28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</row>
    <row r="398" spans="1:28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</row>
    <row r="399" spans="1:28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</row>
    <row r="400" spans="1:28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</row>
    <row r="401" spans="1:28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</row>
    <row r="402" spans="1:28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</row>
    <row r="403" spans="1:28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</row>
    <row r="404" spans="1:28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</row>
    <row r="405" spans="1:28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</row>
    <row r="406" spans="1:28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</row>
    <row r="407" spans="1:28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</row>
    <row r="408" spans="1:28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</row>
    <row r="409" spans="1:28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</row>
    <row r="410" spans="1:28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</row>
    <row r="411" spans="1:28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</row>
    <row r="412" spans="1:28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</row>
    <row r="413" spans="1:28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</row>
    <row r="414" spans="1:28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</row>
    <row r="415" spans="1:28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</row>
    <row r="416" spans="1:28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</row>
    <row r="417" spans="1:28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</row>
    <row r="418" spans="1:28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</row>
    <row r="419" spans="1:28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</row>
    <row r="420" spans="1:28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</row>
    <row r="421" spans="1:28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</row>
    <row r="422" spans="1:28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</row>
    <row r="423" spans="1:28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</row>
    <row r="424" spans="1:28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</row>
    <row r="425" spans="1:28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</row>
    <row r="426" spans="1:28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</row>
    <row r="427" spans="1:28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</row>
    <row r="428" spans="1:28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</row>
    <row r="429" spans="1:28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</row>
    <row r="430" spans="1:28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</row>
    <row r="431" spans="1:28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</row>
    <row r="432" spans="1:28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</row>
    <row r="433" spans="1:28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</row>
    <row r="434" spans="1:28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</row>
    <row r="435" spans="1:28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</row>
    <row r="436" spans="1:28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</row>
    <row r="437" spans="1:28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</row>
    <row r="438" spans="1:28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</row>
    <row r="439" spans="1:28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</row>
    <row r="440" spans="1:28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</row>
    <row r="441" spans="1:28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</row>
    <row r="442" spans="1:28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</row>
    <row r="443" spans="1:28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</row>
    <row r="444" spans="1:28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</row>
    <row r="445" spans="1:28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</row>
    <row r="446" spans="1:28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</row>
    <row r="447" spans="1:28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</row>
    <row r="448" spans="1:28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</row>
    <row r="449" spans="1:28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</row>
    <row r="450" spans="1:28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</row>
    <row r="451" spans="1:28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</row>
    <row r="452" spans="1:28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</row>
    <row r="453" spans="1:28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</row>
    <row r="454" spans="1:28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</row>
    <row r="455" spans="1:28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</row>
    <row r="456" spans="1:28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</row>
    <row r="457" spans="1:28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</row>
    <row r="458" spans="1:28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</row>
    <row r="459" spans="1:28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</row>
    <row r="460" spans="1:28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</row>
    <row r="461" spans="1:28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</row>
    <row r="462" spans="1:28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</row>
    <row r="463" spans="1:28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</row>
    <row r="464" spans="1:28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</row>
    <row r="465" spans="1:28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</row>
    <row r="466" spans="1:28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</row>
    <row r="467" spans="1:28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</row>
    <row r="468" spans="1:28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</row>
    <row r="469" spans="1:28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</row>
    <row r="470" spans="1:28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</row>
    <row r="471" spans="1:28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</row>
    <row r="472" spans="1:28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</row>
    <row r="473" spans="1:28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</row>
    <row r="474" spans="1:28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</row>
    <row r="475" spans="1:28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</row>
    <row r="476" spans="1:28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</row>
    <row r="477" spans="1:28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</row>
    <row r="478" spans="1:28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</row>
    <row r="479" spans="1:28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</row>
    <row r="480" spans="1:28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</row>
    <row r="481" spans="1:28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</row>
    <row r="482" spans="1:28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</row>
    <row r="483" spans="1:28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</row>
    <row r="484" spans="1:28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</row>
    <row r="485" spans="1:28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</row>
    <row r="486" spans="1:28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</row>
    <row r="487" spans="1:28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</row>
    <row r="488" spans="1:28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</row>
    <row r="489" spans="1:28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</row>
    <row r="490" spans="1:28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</row>
    <row r="491" spans="1:28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</row>
    <row r="492" spans="1:28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</row>
    <row r="493" spans="1:28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</row>
    <row r="494" spans="1:28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</row>
    <row r="495" spans="1:28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</row>
    <row r="496" spans="1:28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</row>
    <row r="497" spans="1:28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</row>
    <row r="498" spans="1:28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</row>
    <row r="499" spans="1:28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</row>
    <row r="500" spans="1:28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</row>
    <row r="501" spans="1:28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</row>
    <row r="502" spans="1:28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</row>
    <row r="503" spans="1:28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</row>
    <row r="504" spans="1:28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</row>
    <row r="505" spans="1:28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</row>
    <row r="506" spans="1:28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</row>
    <row r="507" spans="1:28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</row>
    <row r="508" spans="1:28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</row>
    <row r="509" spans="1:28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</row>
    <row r="510" spans="1:28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</row>
    <row r="511" spans="1:28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</row>
    <row r="512" spans="1:28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</row>
    <row r="513" spans="1:28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</row>
    <row r="514" spans="1:28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741"/>
  <sheetViews>
    <sheetView view="pageBreakPreview" topLeftCell="A7" zoomScale="60" workbookViewId="0">
      <pane xSplit="1" topLeftCell="B1" activePane="topRight" state="frozen"/>
      <selection pane="topRight" activeCell="A7" sqref="A1:A1048576"/>
    </sheetView>
  </sheetViews>
  <sheetFormatPr defaultRowHeight="14.4"/>
  <cols>
    <col min="1" max="1" width="4" customWidth="1"/>
    <col min="2" max="2" width="32.6640625" customWidth="1"/>
    <col min="3" max="3" width="8.6640625" customWidth="1"/>
    <col min="4" max="4" width="7.33203125" customWidth="1"/>
    <col min="5" max="5" width="6.88671875" customWidth="1"/>
    <col min="7" max="7" width="7.109375" customWidth="1"/>
    <col min="8" max="8" width="6.88671875" customWidth="1"/>
    <col min="9" max="9" width="7.33203125" customWidth="1"/>
    <col min="10" max="10" width="7.5546875" customWidth="1"/>
    <col min="11" max="11" width="7.44140625" customWidth="1"/>
    <col min="12" max="12" width="7" customWidth="1"/>
    <col min="13" max="13" width="7.6640625" customWidth="1"/>
    <col min="14" max="14" width="8" customWidth="1"/>
    <col min="15" max="15" width="8.109375" customWidth="1"/>
    <col min="16" max="16" width="6.44140625" customWidth="1"/>
    <col min="17" max="17" width="7.33203125" customWidth="1"/>
    <col min="18" max="18" width="3.88671875" customWidth="1"/>
    <col min="22" max="22" width="4.6640625" customWidth="1"/>
    <col min="23" max="23" width="7.5546875" customWidth="1"/>
    <col min="24" max="24" width="6.88671875" customWidth="1"/>
    <col min="25" max="25" width="7.33203125" customWidth="1"/>
    <col min="27" max="27" width="14.44140625" customWidth="1"/>
    <col min="28" max="28" width="8.6640625" customWidth="1"/>
    <col min="29" max="29" width="7.33203125" customWidth="1"/>
    <col min="30" max="30" width="9.5546875" customWidth="1"/>
  </cols>
  <sheetData>
    <row r="1" spans="1:35" ht="1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ht="15" thickBot="1">
      <c r="A2" s="100" t="s">
        <v>911</v>
      </c>
      <c r="C2" s="100" t="s">
        <v>19</v>
      </c>
      <c r="I2" t="s">
        <v>244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H2" s="107"/>
      <c r="AI2" s="107"/>
    </row>
    <row r="3" spans="1:35" ht="13.5" customHeight="1">
      <c r="A3" s="84"/>
      <c r="B3" s="532"/>
      <c r="C3" s="178" t="s">
        <v>20</v>
      </c>
      <c r="D3" s="66" t="s">
        <v>245</v>
      </c>
      <c r="E3" s="66"/>
      <c r="F3" s="66"/>
      <c r="G3" s="66"/>
      <c r="H3" s="66"/>
      <c r="I3" s="66"/>
      <c r="J3" s="66"/>
      <c r="K3" s="66"/>
      <c r="L3" s="50"/>
      <c r="M3" s="50"/>
      <c r="N3" s="178" t="s">
        <v>21</v>
      </c>
      <c r="O3" s="178" t="s">
        <v>22</v>
      </c>
      <c r="P3" s="1010" t="s">
        <v>374</v>
      </c>
      <c r="Q3" s="1034" t="s">
        <v>374</v>
      </c>
      <c r="S3" s="99"/>
      <c r="T3" s="99"/>
      <c r="U3" s="126"/>
      <c r="V3" s="381"/>
      <c r="W3" s="381"/>
      <c r="X3" s="126"/>
      <c r="Y3" s="107"/>
      <c r="Z3" s="107"/>
      <c r="AA3" s="107"/>
      <c r="AB3" s="107"/>
      <c r="AC3" s="107"/>
      <c r="AD3" s="107"/>
      <c r="AE3" s="107"/>
      <c r="AF3" s="107"/>
      <c r="AH3" s="107"/>
      <c r="AI3" s="107"/>
    </row>
    <row r="4" spans="1:35" ht="13.5" customHeight="1">
      <c r="A4" s="60"/>
      <c r="B4" s="533"/>
      <c r="C4" s="534" t="s">
        <v>210</v>
      </c>
      <c r="D4" s="16" t="s">
        <v>258</v>
      </c>
      <c r="E4" s="16"/>
      <c r="F4" s="16"/>
      <c r="G4" s="16"/>
      <c r="H4" s="16"/>
      <c r="I4" s="16"/>
      <c r="J4" s="16"/>
      <c r="K4" s="16"/>
      <c r="L4" s="15"/>
      <c r="M4" s="15"/>
      <c r="N4" s="534" t="s">
        <v>225</v>
      </c>
      <c r="O4" s="534" t="s">
        <v>23</v>
      </c>
      <c r="P4" s="1009" t="s">
        <v>108</v>
      </c>
      <c r="Q4" s="1035" t="s">
        <v>108</v>
      </c>
      <c r="S4" s="99"/>
      <c r="T4" s="99"/>
      <c r="U4" s="126"/>
      <c r="V4" s="107"/>
      <c r="W4" s="381"/>
      <c r="X4" s="126"/>
      <c r="Y4" s="107"/>
      <c r="Z4" s="107"/>
      <c r="AA4" s="107"/>
      <c r="AB4" s="158"/>
      <c r="AC4" s="107"/>
      <c r="AD4" s="107"/>
      <c r="AE4" s="107"/>
      <c r="AF4" s="107"/>
      <c r="AH4" s="107"/>
      <c r="AI4" s="107"/>
    </row>
    <row r="5" spans="1:35" ht="12.75" customHeight="1" thickBot="1">
      <c r="A5" s="60"/>
      <c r="B5" s="535" t="s">
        <v>24</v>
      </c>
      <c r="C5" s="534" t="s">
        <v>21</v>
      </c>
      <c r="D5" s="71" t="s">
        <v>224</v>
      </c>
      <c r="E5" s="71"/>
      <c r="F5" s="71"/>
      <c r="G5" s="71"/>
      <c r="H5" t="s">
        <v>223</v>
      </c>
      <c r="J5" s="71"/>
      <c r="K5" s="61" t="s">
        <v>118</v>
      </c>
      <c r="L5" s="51"/>
      <c r="M5" s="51"/>
      <c r="N5" s="534" t="s">
        <v>26</v>
      </c>
      <c r="O5" s="534" t="s">
        <v>25</v>
      </c>
      <c r="P5" s="999" t="s">
        <v>375</v>
      </c>
      <c r="Q5" s="1035" t="s">
        <v>375</v>
      </c>
      <c r="S5" s="99"/>
      <c r="T5" s="99"/>
      <c r="U5" s="381"/>
      <c r="V5" s="381"/>
      <c r="W5" s="381"/>
      <c r="X5" s="126"/>
      <c r="Y5" s="107"/>
      <c r="Z5" s="107"/>
      <c r="AA5" s="107"/>
      <c r="AB5" s="107"/>
      <c r="AC5" s="107"/>
      <c r="AD5" s="645"/>
      <c r="AE5" s="107"/>
      <c r="AF5" s="107"/>
      <c r="AH5" s="107"/>
      <c r="AI5" s="107"/>
    </row>
    <row r="6" spans="1:35">
      <c r="A6" s="60" t="s">
        <v>211</v>
      </c>
      <c r="B6" s="533"/>
      <c r="C6" s="534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4">
        <v>10</v>
      </c>
      <c r="O6" s="534" t="s">
        <v>37</v>
      </c>
      <c r="P6" s="534" t="s">
        <v>26</v>
      </c>
      <c r="Q6" s="1036" t="s">
        <v>376</v>
      </c>
      <c r="S6" s="99"/>
      <c r="T6" s="99"/>
      <c r="U6" s="381"/>
      <c r="V6" s="381"/>
      <c r="W6" s="381"/>
      <c r="X6" s="126"/>
      <c r="Y6" s="107"/>
      <c r="Z6" s="107"/>
      <c r="AA6" s="107"/>
      <c r="AB6" s="350"/>
      <c r="AC6" s="107"/>
      <c r="AD6" s="645"/>
      <c r="AE6" s="107"/>
      <c r="AF6" s="107"/>
      <c r="AH6" s="107"/>
      <c r="AI6" s="107"/>
    </row>
    <row r="7" spans="1:35" ht="12" customHeight="1">
      <c r="A7" s="60"/>
      <c r="B7" s="535" t="s">
        <v>212</v>
      </c>
      <c r="C7" s="534" t="s">
        <v>213</v>
      </c>
      <c r="D7" s="69" t="s">
        <v>39</v>
      </c>
      <c r="E7" s="69" t="s">
        <v>39</v>
      </c>
      <c r="F7" s="69" t="s">
        <v>39</v>
      </c>
      <c r="G7" s="69" t="s">
        <v>39</v>
      </c>
      <c r="H7" s="24" t="s">
        <v>39</v>
      </c>
      <c r="I7" s="69" t="s">
        <v>39</v>
      </c>
      <c r="J7" s="69" t="s">
        <v>39</v>
      </c>
      <c r="K7" s="24" t="s">
        <v>39</v>
      </c>
      <c r="L7" s="69" t="s">
        <v>39</v>
      </c>
      <c r="M7" s="69" t="s">
        <v>39</v>
      </c>
      <c r="N7" s="534" t="s">
        <v>373</v>
      </c>
      <c r="O7" s="534" t="s">
        <v>204</v>
      </c>
      <c r="P7" s="534">
        <v>10</v>
      </c>
      <c r="Q7" s="1036"/>
      <c r="S7" s="99"/>
      <c r="T7" s="99"/>
      <c r="U7" s="126"/>
      <c r="V7" s="107"/>
      <c r="W7" s="381"/>
      <c r="X7" s="126"/>
      <c r="Y7" s="107"/>
      <c r="Z7" s="107"/>
      <c r="AA7" s="107"/>
      <c r="AB7" s="350"/>
      <c r="AC7" s="107"/>
      <c r="AD7" s="646"/>
      <c r="AE7" s="107"/>
      <c r="AF7" s="107"/>
      <c r="AH7" s="107"/>
      <c r="AI7" s="107"/>
    </row>
    <row r="8" spans="1:35" ht="14.25" customHeight="1" thickBot="1">
      <c r="A8" s="60"/>
      <c r="B8" s="533"/>
      <c r="C8" s="2538">
        <v>0.7</v>
      </c>
      <c r="D8" s="51"/>
      <c r="E8" s="52"/>
      <c r="F8" s="51"/>
      <c r="G8" s="52"/>
      <c r="H8" s="91"/>
      <c r="I8" s="52"/>
      <c r="J8" s="52"/>
      <c r="K8" s="51"/>
      <c r="L8" s="52"/>
      <c r="M8" s="91"/>
      <c r="N8" s="534"/>
      <c r="O8" s="534" t="s">
        <v>205</v>
      </c>
      <c r="P8" s="534" t="s">
        <v>373</v>
      </c>
      <c r="Q8" s="2548">
        <v>1</v>
      </c>
      <c r="S8" s="99"/>
      <c r="T8" s="99"/>
      <c r="U8" s="205"/>
      <c r="V8" s="126"/>
      <c r="W8" s="381"/>
      <c r="X8" s="126"/>
      <c r="Y8" s="107"/>
      <c r="Z8" s="284"/>
      <c r="AA8" s="381"/>
      <c r="AB8" s="647"/>
      <c r="AC8" s="107"/>
      <c r="AD8" s="646"/>
      <c r="AE8" s="107"/>
      <c r="AF8" s="107"/>
      <c r="AH8" s="107"/>
      <c r="AI8" s="107"/>
    </row>
    <row r="9" spans="1:35">
      <c r="A9" s="537">
        <v>1</v>
      </c>
      <c r="B9" s="538" t="s">
        <v>214</v>
      </c>
      <c r="C9" s="2539">
        <f>(Q9/100)*70</f>
        <v>84</v>
      </c>
      <c r="D9" s="635">
        <f>'12 л. РАСКЛАДКА'!AN13</f>
        <v>70</v>
      </c>
      <c r="E9" s="74">
        <f>'12 л. РАСКЛАДКА'!AN67</f>
        <v>80</v>
      </c>
      <c r="F9" s="74">
        <f>'12 л. РАСКЛАДКА'!AN126</f>
        <v>80</v>
      </c>
      <c r="G9" s="74">
        <f>'12 л. РАСКЛАДКА'!AN182</f>
        <v>110</v>
      </c>
      <c r="H9" s="74">
        <f>'12 л. РАСКЛАДКА'!AN239</f>
        <v>50</v>
      </c>
      <c r="I9" s="74">
        <f>'12 л. РАСКЛАДКА'!AN295</f>
        <v>90</v>
      </c>
      <c r="J9" s="74">
        <f>'12 л. РАСКЛАДКА'!AN351</f>
        <v>80</v>
      </c>
      <c r="K9" s="74">
        <f>'12 л. РАСКЛАДКА'!AN404</f>
        <v>100</v>
      </c>
      <c r="L9" s="74">
        <f>'12 л. РАСКЛАДКА'!AN458</f>
        <v>70</v>
      </c>
      <c r="M9" s="1023">
        <f>'12 л. РАСКЛАДКА'!AN511</f>
        <v>110</v>
      </c>
      <c r="N9" s="1039">
        <f>D9+E9+F9+G9+H9+I9+J9+K9+L9+M9</f>
        <v>840</v>
      </c>
      <c r="O9" s="2097">
        <f>(N9*100/P9)-100</f>
        <v>0</v>
      </c>
      <c r="P9" s="1028">
        <f>(Q9*70/100)*10</f>
        <v>840</v>
      </c>
      <c r="Q9" s="2533">
        <v>120</v>
      </c>
      <c r="S9" s="648"/>
      <c r="T9" s="381"/>
      <c r="U9" s="381"/>
      <c r="V9" s="556"/>
      <c r="W9" s="107"/>
      <c r="X9" s="107"/>
      <c r="Y9" s="107"/>
      <c r="Z9" s="650"/>
      <c r="AA9" s="126"/>
      <c r="AB9" s="651"/>
      <c r="AC9" s="107"/>
      <c r="AD9" s="652"/>
      <c r="AE9" s="107"/>
      <c r="AF9" s="107"/>
      <c r="AH9" s="107"/>
      <c r="AI9" s="107"/>
    </row>
    <row r="10" spans="1:35">
      <c r="A10" s="497">
        <v>2</v>
      </c>
      <c r="B10" s="231" t="s">
        <v>41</v>
      </c>
      <c r="C10" s="2540">
        <f t="shared" ref="C10:C44" si="0">(Q10/100)*70</f>
        <v>140</v>
      </c>
      <c r="D10" s="635">
        <f>'12 л. РАСКЛАДКА'!AN14</f>
        <v>125</v>
      </c>
      <c r="E10" s="74">
        <f>'12 л. РАСКЛАДКА'!AN68</f>
        <v>120.1</v>
      </c>
      <c r="F10" s="74">
        <f>'12 л. РАСКЛАДКА'!AN127</f>
        <v>167</v>
      </c>
      <c r="G10" s="74">
        <f>'12 л. РАСКЛАДКА'!AN183</f>
        <v>122</v>
      </c>
      <c r="H10" s="74">
        <f>'12 л. РАСКЛАДКА'!AN240</f>
        <v>105</v>
      </c>
      <c r="I10" s="74">
        <f>'12 л. РАСКЛАДКА'!AN296</f>
        <v>186.2</v>
      </c>
      <c r="J10" s="74">
        <f>'12 л. РАСКЛАДКА'!AN352</f>
        <v>150</v>
      </c>
      <c r="K10" s="74">
        <f>'12 л. РАСКЛАДКА'!AN405</f>
        <v>148.4</v>
      </c>
      <c r="L10" s="74">
        <f>'12 л. РАСКЛАДКА'!AN459</f>
        <v>146.30000000000001</v>
      </c>
      <c r="M10" s="1023">
        <f>'12 л. РАСКЛАДКА'!AN512</f>
        <v>130</v>
      </c>
      <c r="N10" s="1026">
        <f t="shared" ref="N10:N44" si="1">D10+E10+F10+G10+H10+I10+J10+K10+L10+M10</f>
        <v>1400</v>
      </c>
      <c r="O10" s="1915">
        <f t="shared" ref="O10:O44" si="2">(N10*100/P10)-100</f>
        <v>0</v>
      </c>
      <c r="P10" s="1032">
        <f t="shared" ref="P10:P44" si="3">(Q10*70/100)*10</f>
        <v>1400</v>
      </c>
      <c r="Q10" s="2534">
        <v>200</v>
      </c>
      <c r="S10" s="656"/>
      <c r="T10" s="654"/>
      <c r="U10" s="381"/>
      <c r="V10" s="107"/>
      <c r="W10" s="107"/>
      <c r="X10" s="107"/>
      <c r="Y10" s="107"/>
      <c r="Z10" s="650"/>
      <c r="AA10" s="126"/>
      <c r="AB10" s="651"/>
      <c r="AC10" s="107"/>
      <c r="AD10" s="652"/>
      <c r="AE10" s="107"/>
      <c r="AF10" s="107"/>
      <c r="AH10" s="107"/>
      <c r="AI10" s="107"/>
    </row>
    <row r="11" spans="1:35">
      <c r="A11" s="497">
        <v>3</v>
      </c>
      <c r="B11" s="231" t="s">
        <v>42</v>
      </c>
      <c r="C11" s="2540">
        <f t="shared" si="0"/>
        <v>14</v>
      </c>
      <c r="D11" s="635">
        <f>'12 л. РАСКЛАДКА'!AN15</f>
        <v>4.05</v>
      </c>
      <c r="E11" s="74">
        <f>'12 л. РАСКЛАДКА'!AN69</f>
        <v>12</v>
      </c>
      <c r="F11" s="74">
        <f>'12 л. РАСКЛАДКА'!AN128</f>
        <v>12.3</v>
      </c>
      <c r="G11" s="74">
        <f>'12 л. РАСКЛАДКА'!AN184</f>
        <v>30.759999999999998</v>
      </c>
      <c r="H11" s="74">
        <f>'12 л. РАСКЛАДКА'!AN241</f>
        <v>35.910000000000004</v>
      </c>
      <c r="I11" s="74">
        <f>'12 л. РАСКЛАДКА'!AN297</f>
        <v>3.6</v>
      </c>
      <c r="J11" s="74">
        <f>'12 л. РАСКЛАДКА'!AN353</f>
        <v>7.8000000000000007</v>
      </c>
      <c r="K11" s="74">
        <f>'12 л. РАСКЛАДКА'!AN406</f>
        <v>10.010000000000002</v>
      </c>
      <c r="L11" s="74">
        <f>'12 л. РАСКЛАДКА'!AN460</f>
        <v>4.5200000000000005</v>
      </c>
      <c r="M11" s="1023">
        <f>'12 л. РАСКЛАДКА'!AN513</f>
        <v>19.05</v>
      </c>
      <c r="N11" s="1026">
        <f t="shared" si="1"/>
        <v>140</v>
      </c>
      <c r="O11" s="1915">
        <f t="shared" si="2"/>
        <v>0</v>
      </c>
      <c r="P11" s="1032">
        <f t="shared" si="3"/>
        <v>140</v>
      </c>
      <c r="Q11" s="2534">
        <v>20</v>
      </c>
      <c r="S11" s="656"/>
      <c r="T11" s="654"/>
      <c r="U11" s="381"/>
      <c r="V11" s="107"/>
      <c r="W11" s="107"/>
      <c r="X11" s="107"/>
      <c r="Y11" s="107"/>
      <c r="Z11" s="650"/>
      <c r="AA11" s="126"/>
      <c r="AB11" s="651"/>
      <c r="AC11" s="107"/>
      <c r="AD11" s="655"/>
      <c r="AE11" s="107"/>
      <c r="AF11" s="107"/>
      <c r="AH11" s="107"/>
      <c r="AI11" s="107"/>
    </row>
    <row r="12" spans="1:35">
      <c r="A12" s="497">
        <v>4</v>
      </c>
      <c r="B12" s="231" t="s">
        <v>43</v>
      </c>
      <c r="C12" s="2540">
        <f t="shared" si="0"/>
        <v>35</v>
      </c>
      <c r="D12" s="635">
        <f>'12 л. РАСКЛАДКА'!AN16</f>
        <v>31.47</v>
      </c>
      <c r="E12" s="74">
        <f>'12 л. РАСКЛАДКА'!AN70</f>
        <v>9.6</v>
      </c>
      <c r="F12" s="74">
        <f>'12 л. РАСКЛАДКА'!AN129</f>
        <v>50.72</v>
      </c>
      <c r="G12" s="74">
        <f>'12 л. РАСКЛАДКА'!AN185</f>
        <v>50.9</v>
      </c>
      <c r="H12" s="74">
        <f>'12 л. РАСКЛАДКА'!AN242</f>
        <v>14.75</v>
      </c>
      <c r="I12" s="74">
        <f>'12 л. РАСКЛАДКА'!AN298</f>
        <v>13.4</v>
      </c>
      <c r="J12" s="74">
        <f>'12 л. РАСКЛАДКА'!AN354</f>
        <v>45.5</v>
      </c>
      <c r="K12" s="74">
        <f>'12 л. РАСКЛАДКА'!AN407</f>
        <v>59.56</v>
      </c>
      <c r="L12" s="74">
        <f>'12 л. РАСКЛАДКА'!AN461</f>
        <v>26</v>
      </c>
      <c r="M12" s="1023">
        <f>'12 л. РАСКЛАДКА'!AN514</f>
        <v>48.1</v>
      </c>
      <c r="N12" s="1026">
        <f t="shared" si="1"/>
        <v>350</v>
      </c>
      <c r="O12" s="1915">
        <f t="shared" si="2"/>
        <v>0</v>
      </c>
      <c r="P12" s="1032">
        <f t="shared" si="3"/>
        <v>350</v>
      </c>
      <c r="Q12" s="2534">
        <v>50</v>
      </c>
      <c r="S12" s="656"/>
      <c r="T12" s="654"/>
      <c r="U12" s="381"/>
      <c r="V12" s="107"/>
      <c r="W12" s="107"/>
      <c r="X12" s="107"/>
      <c r="Y12" s="107"/>
      <c r="Z12" s="650"/>
      <c r="AA12" s="126"/>
      <c r="AB12" s="651"/>
      <c r="AC12" s="107"/>
      <c r="AD12" s="652"/>
      <c r="AE12" s="107"/>
      <c r="AF12" s="107"/>
      <c r="AH12" s="107"/>
      <c r="AI12" s="107"/>
    </row>
    <row r="13" spans="1:35">
      <c r="A13" s="497">
        <v>5</v>
      </c>
      <c r="B13" s="231" t="s">
        <v>44</v>
      </c>
      <c r="C13" s="2540">
        <f t="shared" si="0"/>
        <v>14</v>
      </c>
      <c r="D13" s="635">
        <f>'12 л. РАСКЛАДКА'!AN17</f>
        <v>0</v>
      </c>
      <c r="E13" s="74">
        <f>'12 л. РАСКЛАДКА'!AN71</f>
        <v>16.82</v>
      </c>
      <c r="F13" s="74">
        <f>'12 л. РАСКЛАДКА'!AN130</f>
        <v>0</v>
      </c>
      <c r="G13" s="74">
        <f>'12 л. РАСКЛАДКА'!AN186</f>
        <v>0</v>
      </c>
      <c r="H13" s="74">
        <f>'12 л. РАСКЛАДКА'!AN243</f>
        <v>54.87</v>
      </c>
      <c r="I13" s="74">
        <f>'12 л. РАСКЛАДКА'!AN299</f>
        <v>18.309999999999999</v>
      </c>
      <c r="J13" s="74">
        <f>'12 л. РАСКЛАДКА'!AN355</f>
        <v>0</v>
      </c>
      <c r="K13" s="74">
        <f>'12 л. РАСКЛАДКА'!AN408</f>
        <v>0</v>
      </c>
      <c r="L13" s="74">
        <f>'12 л. РАСКЛАДКА'!AN462</f>
        <v>50</v>
      </c>
      <c r="M13" s="1023">
        <f>'12 л. РАСКЛАДКА'!AN515</f>
        <v>0</v>
      </c>
      <c r="N13" s="1026">
        <f t="shared" si="1"/>
        <v>140</v>
      </c>
      <c r="O13" s="1915">
        <f t="shared" si="2"/>
        <v>0</v>
      </c>
      <c r="P13" s="1032">
        <f t="shared" si="3"/>
        <v>140</v>
      </c>
      <c r="Q13" s="2534">
        <v>20</v>
      </c>
      <c r="S13" s="656"/>
      <c r="T13" s="654"/>
      <c r="U13" s="381"/>
      <c r="V13" s="107"/>
      <c r="W13" s="107"/>
      <c r="X13" s="107"/>
      <c r="Y13" s="107"/>
      <c r="Z13" s="650"/>
      <c r="AA13" s="126"/>
      <c r="AB13" s="651"/>
      <c r="AC13" s="107"/>
      <c r="AD13" s="655"/>
      <c r="AE13" s="107"/>
      <c r="AF13" s="107"/>
      <c r="AH13" s="107"/>
      <c r="AI13" s="107"/>
    </row>
    <row r="14" spans="1:35">
      <c r="A14" s="497">
        <v>6</v>
      </c>
      <c r="B14" s="231" t="s">
        <v>45</v>
      </c>
      <c r="C14" s="2549">
        <f t="shared" si="0"/>
        <v>130.9</v>
      </c>
      <c r="D14" s="2420">
        <f>'12 л. РАСКЛАДКА'!AN18</f>
        <v>88</v>
      </c>
      <c r="E14" s="2421">
        <f>'12 л. РАСКЛАДКА'!AN72</f>
        <v>130</v>
      </c>
      <c r="F14" s="2421">
        <f>'12 л. РАСКЛАДКА'!AN131</f>
        <v>125.68</v>
      </c>
      <c r="G14" s="2421">
        <f>'12 л. РАСКЛАДКА'!AN187</f>
        <v>135</v>
      </c>
      <c r="H14" s="2421">
        <f>'12 л. РАСКЛАДКА'!AN244</f>
        <v>212.36</v>
      </c>
      <c r="I14" s="2421">
        <f>'12 л. РАСКЛАДКА'!AN300</f>
        <v>136.19200000000001</v>
      </c>
      <c r="J14" s="2421">
        <f>'12 л. РАСКЛАДКА'!AN356</f>
        <v>191.17000000000002</v>
      </c>
      <c r="K14" s="2421">
        <f>'12 л. РАСКЛАДКА'!AN409</f>
        <v>71.367000000000004</v>
      </c>
      <c r="L14" s="2421">
        <f>'12 л. РАСКЛАДКА'!AN463</f>
        <v>124.86</v>
      </c>
      <c r="M14" s="2422">
        <f>'12 л. РАСКЛАДКА'!AN516</f>
        <v>113.46</v>
      </c>
      <c r="N14" s="2423">
        <f t="shared" si="1"/>
        <v>1328.0889999999999</v>
      </c>
      <c r="O14" s="2424">
        <f t="shared" si="2"/>
        <v>1.4582887700534712</v>
      </c>
      <c r="P14" s="2438">
        <f t="shared" si="3"/>
        <v>1309</v>
      </c>
      <c r="Q14" s="2535">
        <v>187</v>
      </c>
      <c r="S14" s="656"/>
      <c r="T14" s="654"/>
      <c r="U14" s="381"/>
      <c r="V14" s="107"/>
      <c r="W14" s="107"/>
      <c r="X14" s="107"/>
      <c r="Y14" s="107"/>
      <c r="Z14" s="650"/>
      <c r="AA14" s="126"/>
      <c r="AB14" s="651"/>
      <c r="AC14" s="107"/>
      <c r="AD14" s="652"/>
      <c r="AE14" s="107"/>
      <c r="AF14" s="107"/>
      <c r="AH14" s="107"/>
      <c r="AI14" s="107"/>
    </row>
    <row r="15" spans="1:35" ht="14.25" customHeight="1">
      <c r="A15" s="2390">
        <v>7</v>
      </c>
      <c r="B15" s="2192" t="s">
        <v>864</v>
      </c>
      <c r="C15" s="2549">
        <f t="shared" si="0"/>
        <v>201.6</v>
      </c>
      <c r="D15" s="2442">
        <f>'12 л. РАСКЛАДКА'!AN19</f>
        <v>211.99</v>
      </c>
      <c r="E15" s="2428">
        <f>'12 л. РАСКЛАДКА'!AN73</f>
        <v>251.35</v>
      </c>
      <c r="F15" s="2432">
        <f>'12 л. РАСКЛАДКА'!AN132</f>
        <v>362.12700000000007</v>
      </c>
      <c r="G15" s="2428">
        <f>'12 л. РАСКЛАДКА'!AN188</f>
        <v>228.42000000000002</v>
      </c>
      <c r="H15" s="2432">
        <f>'12 л. РАСКЛАДКА'!AN245</f>
        <v>197.04499999999999</v>
      </c>
      <c r="I15" s="2428">
        <f>'12 л. РАСКЛАДКА'!AN301</f>
        <v>402.01800000000003</v>
      </c>
      <c r="J15" s="2432">
        <f>'12 л. РАСКЛАДКА'!AN357</f>
        <v>248.45999999999998</v>
      </c>
      <c r="K15" s="2428">
        <f>'12 л. РАСКЛАДКА'!AN410</f>
        <v>210.13199999999998</v>
      </c>
      <c r="L15" s="2432">
        <f>'12 л. РАСКЛАДКА'!AN464</f>
        <v>256.29999999999995</v>
      </c>
      <c r="M15" s="2428">
        <f>'12 л. РАСКЛАДКА'!AN517</f>
        <v>309.53499999999997</v>
      </c>
      <c r="N15" s="2423">
        <f t="shared" si="1"/>
        <v>2677.3770000000004</v>
      </c>
      <c r="O15" s="2433">
        <f t="shared" si="2"/>
        <v>32.806398809523841</v>
      </c>
      <c r="P15" s="2429">
        <f t="shared" si="3"/>
        <v>2016</v>
      </c>
      <c r="Q15" s="2535">
        <v>288</v>
      </c>
      <c r="S15" s="656"/>
      <c r="T15" s="654"/>
      <c r="U15" s="381"/>
      <c r="V15" s="107"/>
      <c r="W15" s="107"/>
      <c r="X15" s="107"/>
      <c r="Y15" s="107"/>
      <c r="Z15" s="650"/>
      <c r="AA15" s="126"/>
      <c r="AB15" s="651"/>
      <c r="AC15" s="107"/>
      <c r="AD15" s="652"/>
      <c r="AE15" s="107"/>
      <c r="AF15" s="107"/>
      <c r="AH15" s="634"/>
      <c r="AI15" s="107"/>
    </row>
    <row r="16" spans="1:35" ht="11.25" customHeight="1">
      <c r="A16" s="2391"/>
      <c r="B16" s="2413" t="s">
        <v>964</v>
      </c>
      <c r="C16" s="2546">
        <f t="shared" si="0"/>
        <v>22.400000000000002</v>
      </c>
      <c r="D16" s="635">
        <f>'12 л. РАСКЛАДКА'!AN20</f>
        <v>60</v>
      </c>
      <c r="E16" s="2430">
        <f>'12 л. РАСКЛАДКА'!AN74</f>
        <v>0</v>
      </c>
      <c r="F16" s="2419">
        <f>'12 л. РАСКЛАДКА'!AN133</f>
        <v>0</v>
      </c>
      <c r="G16" s="2430">
        <f>'12 л. РАСКЛАДКА'!AN189</f>
        <v>0</v>
      </c>
      <c r="H16" s="2419">
        <f>'12 л. РАСКЛАДКА'!AN246</f>
        <v>0</v>
      </c>
      <c r="I16" s="2430">
        <f>'12 л. РАСКЛАДКА'!AN302</f>
        <v>48.6</v>
      </c>
      <c r="J16" s="2419">
        <f>'12 л. РАСКЛАДКА'!AN358</f>
        <v>0</v>
      </c>
      <c r="K16" s="2430">
        <f>'12 л. РАСКЛАДКА'!AN411</f>
        <v>0</v>
      </c>
      <c r="L16" s="2419">
        <f>'12 л. РАСКЛАДКА'!AN465</f>
        <v>0</v>
      </c>
      <c r="M16" s="2430">
        <f>'12 л. РАСКЛАДКА'!AN518</f>
        <v>0</v>
      </c>
      <c r="N16" s="2426">
        <f t="shared" si="1"/>
        <v>108.6</v>
      </c>
      <c r="O16" s="2434">
        <f t="shared" si="2"/>
        <v>-51.517857142857146</v>
      </c>
      <c r="P16" s="2431">
        <f t="shared" si="3"/>
        <v>224</v>
      </c>
      <c r="Q16" s="2536">
        <v>32</v>
      </c>
      <c r="S16" s="656"/>
      <c r="T16" s="654"/>
      <c r="U16" s="381"/>
      <c r="V16" s="107"/>
      <c r="W16" s="107"/>
      <c r="X16" s="107"/>
      <c r="Y16" s="107"/>
      <c r="Z16" s="650"/>
      <c r="AA16" s="126"/>
      <c r="AB16" s="651"/>
      <c r="AC16" s="107"/>
      <c r="AD16" s="652"/>
      <c r="AE16" s="107"/>
      <c r="AF16" s="107"/>
      <c r="AH16" s="634"/>
      <c r="AI16" s="107"/>
    </row>
    <row r="17" spans="1:38">
      <c r="A17" s="497">
        <v>8</v>
      </c>
      <c r="B17" s="231" t="s">
        <v>215</v>
      </c>
      <c r="C17" s="2546">
        <f t="shared" si="0"/>
        <v>129.5</v>
      </c>
      <c r="D17" s="635">
        <f>'12 л. РАСКЛАДКА'!AN21</f>
        <v>240</v>
      </c>
      <c r="E17" s="2419">
        <f>'12 л. РАСКЛАДКА'!AN75</f>
        <v>152</v>
      </c>
      <c r="F17" s="2419">
        <f>'12 л. РАСКЛАДКА'!AN134</f>
        <v>106</v>
      </c>
      <c r="G17" s="2419">
        <f>'12 л. РАСКЛАДКА'!AN190</f>
        <v>142.5</v>
      </c>
      <c r="H17" s="2419">
        <f>'12 л. РАСКЛАДКА'!AN247</f>
        <v>105</v>
      </c>
      <c r="I17" s="2419">
        <f>'12 л. РАСКЛАДКА'!AN303</f>
        <v>100</v>
      </c>
      <c r="J17" s="2419">
        <f>'12 л. РАСКЛАДКА'!AN359</f>
        <v>100</v>
      </c>
      <c r="K17" s="2419">
        <f>'12 л. РАСКЛАДКА'!AN412</f>
        <v>102.5</v>
      </c>
      <c r="L17" s="2419">
        <f>'12 л. РАСКЛАДКА'!AN466</f>
        <v>127</v>
      </c>
      <c r="M17" s="1023">
        <f>'12 л. РАСКЛАДКА'!AN519</f>
        <v>120</v>
      </c>
      <c r="N17" s="2426">
        <f t="shared" si="1"/>
        <v>1295</v>
      </c>
      <c r="O17" s="2441">
        <f t="shared" si="2"/>
        <v>0</v>
      </c>
      <c r="P17" s="1030">
        <f t="shared" si="3"/>
        <v>1295</v>
      </c>
      <c r="Q17" s="2536">
        <v>185</v>
      </c>
      <c r="S17" s="656"/>
      <c r="T17" s="654"/>
      <c r="U17" s="381"/>
      <c r="V17" s="107"/>
      <c r="W17" s="107"/>
      <c r="X17" s="107"/>
      <c r="Y17" s="107"/>
      <c r="Z17" s="650"/>
      <c r="AA17" s="126"/>
      <c r="AB17" s="651"/>
      <c r="AC17" s="107"/>
      <c r="AD17" s="652"/>
      <c r="AE17" s="107"/>
      <c r="AF17" s="107"/>
      <c r="AH17" s="107"/>
      <c r="AI17" s="107"/>
    </row>
    <row r="18" spans="1:38">
      <c r="A18" s="497">
        <v>9</v>
      </c>
      <c r="B18" s="231" t="s">
        <v>104</v>
      </c>
      <c r="C18" s="2540">
        <f t="shared" si="0"/>
        <v>14</v>
      </c>
      <c r="D18" s="635">
        <f>'12 л. РАСКЛАДКА'!AN22</f>
        <v>0</v>
      </c>
      <c r="E18" s="74">
        <f>'12 л. РАСКЛАДКА'!AN76</f>
        <v>25</v>
      </c>
      <c r="F18" s="74">
        <f>'12 л. РАСКЛАДКА'!AN135</f>
        <v>0</v>
      </c>
      <c r="G18" s="74">
        <f>'12 л. РАСКЛАДКА'!AN191</f>
        <v>15</v>
      </c>
      <c r="H18" s="74">
        <f>'12 л. РАСКЛАДКА'!AN248</f>
        <v>20</v>
      </c>
      <c r="I18" s="74">
        <f>'12 л. РАСКЛАДКА'!AN304</f>
        <v>15</v>
      </c>
      <c r="J18" s="74">
        <f>'12 л. РАСКЛАДКА'!AN360</f>
        <v>20</v>
      </c>
      <c r="K18" s="74">
        <f>'12 л. РАСКЛАДКА'!AN413</f>
        <v>20</v>
      </c>
      <c r="L18" s="74">
        <f>'12 л. РАСКЛАДКА'!AN467</f>
        <v>25</v>
      </c>
      <c r="M18" s="1023">
        <f>'12 л. РАСКЛАДКА'!AN520</f>
        <v>0</v>
      </c>
      <c r="N18" s="1026">
        <f t="shared" si="1"/>
        <v>140</v>
      </c>
      <c r="O18" s="1915">
        <f t="shared" si="2"/>
        <v>0</v>
      </c>
      <c r="P18" s="1032">
        <f t="shared" si="3"/>
        <v>140</v>
      </c>
      <c r="Q18" s="2534">
        <v>20</v>
      </c>
      <c r="S18" s="656"/>
      <c r="T18" s="654"/>
      <c r="U18" s="381"/>
      <c r="V18" s="107"/>
      <c r="W18" s="107"/>
      <c r="X18" s="107"/>
      <c r="Y18" s="107"/>
      <c r="Z18" s="650"/>
      <c r="AA18" s="126"/>
      <c r="AB18" s="651"/>
      <c r="AC18" s="107"/>
      <c r="AD18" s="652"/>
      <c r="AE18" s="107"/>
      <c r="AF18" s="107"/>
      <c r="AH18" s="107"/>
      <c r="AI18" s="107"/>
    </row>
    <row r="19" spans="1:38">
      <c r="A19" s="497">
        <v>10</v>
      </c>
      <c r="B19" s="1672" t="s">
        <v>466</v>
      </c>
      <c r="C19" s="2540">
        <f t="shared" si="0"/>
        <v>140</v>
      </c>
      <c r="D19" s="635">
        <f>'12 л. РАСКЛАДКА'!AN23</f>
        <v>200</v>
      </c>
      <c r="E19" s="74">
        <f>'12 л. РАСКЛАДКА'!AN77</f>
        <v>0</v>
      </c>
      <c r="F19" s="74">
        <f>'12 л. РАСКЛАДКА'!AN136</f>
        <v>200</v>
      </c>
      <c r="G19" s="74">
        <f>'12 л. РАСКЛАДКА'!AN192</f>
        <v>200</v>
      </c>
      <c r="H19" s="74">
        <f>'12 л. РАСКЛАДКА'!AN249</f>
        <v>100</v>
      </c>
      <c r="I19" s="74">
        <f>'12 л. РАСКЛАДКА'!AN305</f>
        <v>200</v>
      </c>
      <c r="J19" s="74">
        <f>'12 л. РАСКЛАДКА'!AN361</f>
        <v>0</v>
      </c>
      <c r="K19" s="74">
        <f>'12 л. РАСКЛАДКА'!AN414</f>
        <v>300</v>
      </c>
      <c r="L19" s="74">
        <f>'12 л. РАСКЛАДКА'!AN468</f>
        <v>0</v>
      </c>
      <c r="M19" s="1023">
        <f>'12 л. РАСКЛАДКА'!AN521</f>
        <v>200</v>
      </c>
      <c r="N19" s="1038">
        <f t="shared" si="1"/>
        <v>1400</v>
      </c>
      <c r="O19" s="1915">
        <f t="shared" si="2"/>
        <v>0</v>
      </c>
      <c r="P19" s="1032">
        <f t="shared" si="3"/>
        <v>1400</v>
      </c>
      <c r="Q19" s="2534">
        <v>200</v>
      </c>
      <c r="S19" s="656"/>
      <c r="T19" s="654"/>
      <c r="U19" s="381"/>
      <c r="V19" s="107"/>
      <c r="W19" s="107"/>
      <c r="X19" s="107"/>
      <c r="Y19" s="107"/>
      <c r="Z19" s="650"/>
      <c r="AA19" s="126"/>
      <c r="AB19" s="651"/>
      <c r="AC19" s="107"/>
      <c r="AD19" s="652"/>
      <c r="AE19" s="107"/>
      <c r="AF19" s="107"/>
      <c r="AH19" s="107"/>
      <c r="AI19" s="107"/>
    </row>
    <row r="20" spans="1:38">
      <c r="A20" s="497">
        <v>11</v>
      </c>
      <c r="B20" s="231" t="s">
        <v>112</v>
      </c>
      <c r="C20" s="2540">
        <f t="shared" si="0"/>
        <v>54.6</v>
      </c>
      <c r="D20" s="635">
        <f>'12 л. РАСКЛАДКА'!AN24</f>
        <v>0</v>
      </c>
      <c r="E20" s="74">
        <f>'12 л. РАСКЛАДКА'!AN78</f>
        <v>48.1</v>
      </c>
      <c r="F20" s="74">
        <f>'12 л. РАСКЛАДКА'!AN137</f>
        <v>80.34</v>
      </c>
      <c r="G20" s="74">
        <f>'12 л. РАСКЛАДКА'!AN193</f>
        <v>157.30000000000001</v>
      </c>
      <c r="H20" s="74">
        <f>'12 л. РАСКЛАДКА'!AN250</f>
        <v>40.299999999999997</v>
      </c>
      <c r="I20" s="74">
        <f>'12 л. РАСКЛАДКА'!AN306</f>
        <v>36.4</v>
      </c>
      <c r="J20" s="74">
        <f>'12 л. РАСКЛАДКА'!AN362</f>
        <v>79</v>
      </c>
      <c r="K20" s="74">
        <f>'12 л. РАСКЛАДКА'!AN415</f>
        <v>29.9</v>
      </c>
      <c r="L20" s="74">
        <f>'12 л. РАСКЛАДКА'!AN469</f>
        <v>74.66</v>
      </c>
      <c r="M20" s="1023">
        <f>'12 л. РАСКЛАДКА'!AN522</f>
        <v>0</v>
      </c>
      <c r="N20" s="1026">
        <f t="shared" si="1"/>
        <v>546</v>
      </c>
      <c r="O20" s="1915">
        <f t="shared" si="2"/>
        <v>0</v>
      </c>
      <c r="P20" s="1032">
        <f t="shared" si="3"/>
        <v>546</v>
      </c>
      <c r="Q20" s="2534">
        <v>78</v>
      </c>
      <c r="S20" s="648"/>
      <c r="T20" s="654"/>
      <c r="U20" s="381"/>
      <c r="V20" s="107"/>
      <c r="W20" s="107"/>
      <c r="X20" s="107"/>
      <c r="Y20" s="107"/>
      <c r="Z20" s="650"/>
      <c r="AA20" s="126"/>
      <c r="AB20" s="651"/>
      <c r="AC20" s="107"/>
      <c r="AD20" s="652"/>
      <c r="AE20" s="107"/>
      <c r="AF20" s="107"/>
      <c r="AH20" s="107"/>
      <c r="AI20" s="107"/>
    </row>
    <row r="21" spans="1:38">
      <c r="A21" s="497">
        <v>12</v>
      </c>
      <c r="B21" s="231" t="s">
        <v>113</v>
      </c>
      <c r="C21" s="2540">
        <f t="shared" si="0"/>
        <v>37.1</v>
      </c>
      <c r="D21" s="635">
        <f>'12 л. РАСКЛАДКА'!AN25</f>
        <v>50</v>
      </c>
      <c r="E21" s="74">
        <f>'12 л. РАСКЛАДКА'!AN79</f>
        <v>0</v>
      </c>
      <c r="F21" s="74">
        <f>'12 л. РАСКЛАДКА'!AN138</f>
        <v>0</v>
      </c>
      <c r="G21" s="74">
        <f>'12 л. РАСКЛАДКА'!AN194</f>
        <v>0</v>
      </c>
      <c r="H21" s="74">
        <f>'12 л. РАСКЛАДКА'!AN251</f>
        <v>0</v>
      </c>
      <c r="I21" s="74">
        <f>'12 л. РАСКЛАДКА'!AN307</f>
        <v>0</v>
      </c>
      <c r="J21" s="74">
        <f>'12 л. РАСКЛАДКА'!AN363</f>
        <v>135.5</v>
      </c>
      <c r="K21" s="74">
        <f>'12 л. РАСКЛАДКА'!AN416</f>
        <v>53</v>
      </c>
      <c r="L21" s="74">
        <f>'12 л. РАСКЛАДКА'!AN470</f>
        <v>0</v>
      </c>
      <c r="M21" s="1023">
        <f>'12 л. РАСКЛАДКА'!AN523</f>
        <v>132.5</v>
      </c>
      <c r="N21" s="1026">
        <f t="shared" si="1"/>
        <v>371</v>
      </c>
      <c r="O21" s="1915">
        <f t="shared" si="2"/>
        <v>0</v>
      </c>
      <c r="P21" s="1032">
        <f t="shared" si="3"/>
        <v>371</v>
      </c>
      <c r="Q21" s="2534">
        <v>53</v>
      </c>
      <c r="S21" s="648"/>
      <c r="T21" s="654"/>
      <c r="U21" s="381"/>
      <c r="V21" s="107"/>
      <c r="W21" s="107"/>
      <c r="X21" s="107"/>
      <c r="Y21" s="107"/>
      <c r="Z21" s="650"/>
      <c r="AA21" s="126"/>
      <c r="AB21" s="651"/>
      <c r="AC21" s="107"/>
      <c r="AD21" s="652"/>
      <c r="AE21" s="107"/>
      <c r="AF21" s="107"/>
      <c r="AH21" s="107"/>
      <c r="AI21" s="107"/>
    </row>
    <row r="22" spans="1:38" ht="12.75" customHeight="1">
      <c r="A22" s="497">
        <v>13</v>
      </c>
      <c r="B22" s="231" t="s">
        <v>46</v>
      </c>
      <c r="C22" s="2540">
        <f t="shared" si="0"/>
        <v>53.9</v>
      </c>
      <c r="D22" s="635">
        <f>'12 л. РАСКЛАДКА'!AN26</f>
        <v>41.87</v>
      </c>
      <c r="E22" s="74">
        <f>'12 л. РАСКЛАДКА'!AN80</f>
        <v>0</v>
      </c>
      <c r="F22" s="74">
        <f>'12 л. РАСКЛАДКА'!AN139</f>
        <v>84.3</v>
      </c>
      <c r="G22" s="74">
        <f>'12 л. РАСКЛАДКА'!AN195</f>
        <v>89.43</v>
      </c>
      <c r="H22" s="74">
        <f>'12 л. РАСКЛАДКА'!AN252</f>
        <v>108.2</v>
      </c>
      <c r="I22" s="74">
        <f>'12 л. РАСКЛАДКА'!AN308</f>
        <v>92.4</v>
      </c>
      <c r="J22" s="74">
        <f>'12 л. РАСКЛАДКА'!AN364</f>
        <v>0</v>
      </c>
      <c r="K22" s="74">
        <f>'12 л. РАСКЛАДКА'!AN417</f>
        <v>52</v>
      </c>
      <c r="L22" s="74">
        <f>'12 л. РАСКЛАДКА'!AN471</f>
        <v>0</v>
      </c>
      <c r="M22" s="1023">
        <f>'12 л. РАСКЛАДКА'!AN524</f>
        <v>70.8</v>
      </c>
      <c r="N22" s="1026">
        <f t="shared" si="1"/>
        <v>539</v>
      </c>
      <c r="O22" s="1915">
        <f t="shared" si="2"/>
        <v>0</v>
      </c>
      <c r="P22" s="1032">
        <f t="shared" si="3"/>
        <v>539</v>
      </c>
      <c r="Q22" s="2534">
        <v>77</v>
      </c>
      <c r="S22" s="648"/>
      <c r="T22" s="654"/>
      <c r="U22" s="381"/>
      <c r="V22" s="107"/>
      <c r="W22" s="107"/>
      <c r="X22" s="107"/>
      <c r="Y22" s="107"/>
      <c r="Z22" s="650"/>
      <c r="AA22" s="126"/>
      <c r="AB22" s="651"/>
      <c r="AC22" s="107"/>
      <c r="AD22" s="652"/>
      <c r="AE22" s="107"/>
      <c r="AF22" s="107"/>
      <c r="AH22" s="107"/>
      <c r="AI22" s="107"/>
    </row>
    <row r="23" spans="1:38" ht="13.5" customHeight="1">
      <c r="A23" s="497">
        <v>14</v>
      </c>
      <c r="B23" s="231" t="s">
        <v>114</v>
      </c>
      <c r="C23" s="2540">
        <f t="shared" si="0"/>
        <v>28</v>
      </c>
      <c r="D23" s="635">
        <f>'12 л. РАСКЛАДКА'!AN27</f>
        <v>0</v>
      </c>
      <c r="E23" s="74">
        <f>'12 л. РАСКЛАДКА'!AN81</f>
        <v>124.8</v>
      </c>
      <c r="F23" s="74">
        <f>'12 л. РАСКЛАДКА'!AN140</f>
        <v>0</v>
      </c>
      <c r="G23" s="74">
        <f>'12 л. РАСКЛАДКА'!AN196</f>
        <v>0</v>
      </c>
      <c r="H23" s="74">
        <f>'12 л. РАСКЛАДКА'!AN253</f>
        <v>0</v>
      </c>
      <c r="I23" s="74">
        <f>'12 л. РАСКЛАДКА'!AN309</f>
        <v>0</v>
      </c>
      <c r="J23" s="74">
        <f>'12 л. РАСКЛАДКА'!AN365</f>
        <v>0</v>
      </c>
      <c r="K23" s="74">
        <f>'12 л. РАСКЛАДКА'!AN418</f>
        <v>0</v>
      </c>
      <c r="L23" s="74">
        <f>'12 л. РАСКЛАДКА'!AN472</f>
        <v>100</v>
      </c>
      <c r="M23" s="1023">
        <f>'12 л. РАСКЛАДКА'!AN525</f>
        <v>55.2</v>
      </c>
      <c r="N23" s="1026">
        <f t="shared" si="1"/>
        <v>280</v>
      </c>
      <c r="O23" s="1915">
        <f t="shared" si="2"/>
        <v>0</v>
      </c>
      <c r="P23" s="1032">
        <f t="shared" si="3"/>
        <v>280</v>
      </c>
      <c r="Q23" s="2534">
        <v>40</v>
      </c>
      <c r="S23" s="648"/>
      <c r="T23" s="654"/>
      <c r="U23" s="381"/>
      <c r="V23" s="107"/>
      <c r="W23" s="107"/>
      <c r="X23" s="107"/>
      <c r="Y23" s="107"/>
      <c r="Z23" s="650"/>
      <c r="AA23" s="126"/>
      <c r="AB23" s="651"/>
      <c r="AC23" s="107"/>
      <c r="AD23" s="652"/>
      <c r="AE23" s="107"/>
      <c r="AF23" s="107"/>
      <c r="AH23" s="107"/>
      <c r="AI23" s="107"/>
      <c r="AK23" s="2037"/>
      <c r="AL23" s="2037"/>
    </row>
    <row r="24" spans="1:38" ht="12" customHeight="1">
      <c r="A24" s="497">
        <v>15</v>
      </c>
      <c r="B24" s="231" t="s">
        <v>216</v>
      </c>
      <c r="C24" s="2540">
        <f t="shared" si="0"/>
        <v>245</v>
      </c>
      <c r="D24" s="635">
        <f>'12 л. РАСКЛАДКА'!AN28</f>
        <v>377.86599999999999</v>
      </c>
      <c r="E24" s="74">
        <f>'12 л. РАСКЛАДКА'!AN82</f>
        <v>63.91</v>
      </c>
      <c r="F24" s="74">
        <f>'12 л. РАСКЛАДКА'!AN141</f>
        <v>251</v>
      </c>
      <c r="G24" s="74">
        <f>'12 л. РАСКЛАДКА'!AN197</f>
        <v>99.01</v>
      </c>
      <c r="H24" s="74">
        <f>'12 л. РАСКЛАДКА'!AN254</f>
        <v>305.52</v>
      </c>
      <c r="I24" s="74">
        <f>'12 л. РАСКЛАДКА'!AN310</f>
        <v>302.39999999999998</v>
      </c>
      <c r="J24" s="74">
        <f>'12 л. РАСКЛАДКА'!AN366</f>
        <v>120</v>
      </c>
      <c r="K24" s="74">
        <f>'12 л. РАСКЛАДКА'!AN419</f>
        <v>531.58000000000004</v>
      </c>
      <c r="L24" s="74">
        <f>'12 л. РАСКЛАДКА'!AN473</f>
        <v>97.84</v>
      </c>
      <c r="M24" s="1023">
        <f>'12 л. РАСКЛАДКА'!AN526</f>
        <v>236</v>
      </c>
      <c r="N24" s="1026">
        <f t="shared" si="1"/>
        <v>2385.1260000000002</v>
      </c>
      <c r="O24" s="1915">
        <f t="shared" si="2"/>
        <v>-2.647918367346918</v>
      </c>
      <c r="P24" s="1032">
        <f t="shared" si="3"/>
        <v>2450</v>
      </c>
      <c r="Q24" s="2534">
        <v>350</v>
      </c>
      <c r="S24" s="648"/>
      <c r="T24" s="654"/>
      <c r="U24" s="381"/>
      <c r="V24" s="107"/>
      <c r="W24" s="107"/>
      <c r="X24" s="107"/>
      <c r="Y24" s="107"/>
      <c r="Z24" s="650"/>
      <c r="AA24" s="126"/>
      <c r="AB24" s="651"/>
      <c r="AC24" s="107"/>
      <c r="AD24" s="655"/>
      <c r="AE24" s="107"/>
      <c r="AF24" s="107"/>
      <c r="AH24" s="107"/>
      <c r="AI24" s="107"/>
    </row>
    <row r="25" spans="1:38" ht="14.25" customHeight="1">
      <c r="A25" s="497">
        <v>16</v>
      </c>
      <c r="B25" s="231" t="s">
        <v>217</v>
      </c>
      <c r="C25" s="2540">
        <f t="shared" si="0"/>
        <v>126</v>
      </c>
      <c r="D25" s="635">
        <f>'12 л. РАСКЛАДКА'!AN29</f>
        <v>0</v>
      </c>
      <c r="E25" s="74">
        <f>'12 л. РАСКЛАДКА'!AN83</f>
        <v>0</v>
      </c>
      <c r="F25" s="74">
        <f>'12 л. РАСКЛАДКА'!AN142</f>
        <v>200</v>
      </c>
      <c r="G25" s="74">
        <f>'12 л. РАСКЛАДКА'!AN198</f>
        <v>0</v>
      </c>
      <c r="H25" s="74">
        <f>'12 л. РАСКЛАДКА'!AN255</f>
        <v>200</v>
      </c>
      <c r="I25" s="74">
        <f>'12 л. РАСКЛАДКА'!AN311</f>
        <v>0</v>
      </c>
      <c r="J25" s="74">
        <f>'12 л. РАСКЛАДКА'!AN367</f>
        <v>200</v>
      </c>
      <c r="K25" s="74">
        <f>'12 л. РАСКЛАДКА'!AN420</f>
        <v>0</v>
      </c>
      <c r="L25" s="74">
        <f>'12 л. РАСКЛАДКА'!AN474</f>
        <v>200</v>
      </c>
      <c r="M25" s="1023">
        <f>'12 л. РАСКЛАДКА'!AN527</f>
        <v>0</v>
      </c>
      <c r="N25" s="1026">
        <f t="shared" si="1"/>
        <v>800</v>
      </c>
      <c r="O25" s="2095">
        <f t="shared" si="2"/>
        <v>-36.507936507936506</v>
      </c>
      <c r="P25" s="1032">
        <f t="shared" si="3"/>
        <v>1260</v>
      </c>
      <c r="Q25" s="2534">
        <v>180</v>
      </c>
      <c r="S25" s="653"/>
      <c r="T25" s="662"/>
      <c r="U25" s="381"/>
      <c r="V25" s="107"/>
      <c r="W25" s="107"/>
      <c r="X25" s="107"/>
      <c r="Y25" s="107"/>
      <c r="Z25" s="650"/>
      <c r="AA25" s="126"/>
      <c r="AB25" s="651"/>
      <c r="AC25" s="107"/>
      <c r="AD25" s="2716"/>
      <c r="AE25" s="107"/>
      <c r="AF25" s="107"/>
      <c r="AH25" s="107"/>
      <c r="AI25" s="107"/>
    </row>
    <row r="26" spans="1:38">
      <c r="A26" s="497">
        <v>17</v>
      </c>
      <c r="B26" s="231" t="s">
        <v>218</v>
      </c>
      <c r="C26" s="2540">
        <f t="shared" si="0"/>
        <v>42</v>
      </c>
      <c r="D26" s="635">
        <f>'12 л. РАСКЛАДКА'!AN30</f>
        <v>0</v>
      </c>
      <c r="E26" s="74">
        <f>'12 л. РАСКЛАДКА'!AN84</f>
        <v>150</v>
      </c>
      <c r="F26" s="74">
        <f>'12 л. РАСКЛАДКА'!AN143</f>
        <v>43.34</v>
      </c>
      <c r="G26" s="74">
        <f>'12 л. РАСКЛАДКА'!AN199</f>
        <v>0</v>
      </c>
      <c r="H26" s="74">
        <f>'12 л. РАСКЛАДКА'!AN256</f>
        <v>109.7</v>
      </c>
      <c r="I26" s="74">
        <f>'12 л. РАСКЛАДКА'!AN312</f>
        <v>0</v>
      </c>
      <c r="J26" s="74">
        <f>'12 л. РАСКЛАДКА'!AN368</f>
        <v>43.4</v>
      </c>
      <c r="K26" s="74">
        <f>'12 л. РАСКЛАДКА'!AN421</f>
        <v>45</v>
      </c>
      <c r="L26" s="74">
        <f>'12 л. РАСКЛАДКА'!AN475</f>
        <v>0</v>
      </c>
      <c r="M26" s="1023">
        <f>'12 л. РАСКЛАДКА'!AN528</f>
        <v>28.56</v>
      </c>
      <c r="N26" s="1026">
        <f t="shared" si="1"/>
        <v>420</v>
      </c>
      <c r="O26" s="1915">
        <f t="shared" si="2"/>
        <v>0</v>
      </c>
      <c r="P26" s="1032">
        <f t="shared" si="3"/>
        <v>420</v>
      </c>
      <c r="Q26" s="2534">
        <v>60</v>
      </c>
      <c r="S26" s="648"/>
      <c r="T26" s="654"/>
      <c r="U26" s="381"/>
      <c r="V26" s="107"/>
      <c r="W26" s="107"/>
      <c r="X26" s="107"/>
      <c r="Y26" s="107"/>
      <c r="Z26" s="650"/>
      <c r="AA26" s="126"/>
      <c r="AB26" s="651"/>
      <c r="AC26" s="107"/>
      <c r="AD26" s="652"/>
      <c r="AE26" s="107"/>
      <c r="AF26" s="107"/>
      <c r="AH26" s="107"/>
      <c r="AI26" s="107"/>
    </row>
    <row r="27" spans="1:38">
      <c r="A27" s="497">
        <v>18</v>
      </c>
      <c r="B27" s="231" t="s">
        <v>47</v>
      </c>
      <c r="C27" s="2540">
        <f t="shared" si="0"/>
        <v>10.5</v>
      </c>
      <c r="D27" s="635">
        <f>'12 л. РАСКЛАДКА'!AN31</f>
        <v>71.56</v>
      </c>
      <c r="E27" s="74">
        <f>'12 л. РАСКЛАДКА'!AN85</f>
        <v>0</v>
      </c>
      <c r="F27" s="74">
        <f>'12 л. РАСКЛАДКА'!AN144</f>
        <v>0</v>
      </c>
      <c r="G27" s="74">
        <f>'12 л. РАСКЛАДКА'!AN200</f>
        <v>0</v>
      </c>
      <c r="H27" s="74">
        <f>'12 л. РАСКЛАДКА'!AN257</f>
        <v>33.44</v>
      </c>
      <c r="I27" s="74">
        <f>'12 л. РАСКЛАДКА'!AN313</f>
        <v>0</v>
      </c>
      <c r="J27" s="74">
        <f>'12 л. РАСКЛАДКА'!AN369</f>
        <v>0</v>
      </c>
      <c r="K27" s="74">
        <f>'12 л. РАСКЛАДКА'!AN422</f>
        <v>0</v>
      </c>
      <c r="L27" s="74">
        <f>'12 л. РАСКЛАДКА'!AN476</f>
        <v>0</v>
      </c>
      <c r="M27" s="1023">
        <f>'12 л. РАСКЛАДКА'!AN529</f>
        <v>0</v>
      </c>
      <c r="N27" s="1026">
        <f t="shared" si="1"/>
        <v>105</v>
      </c>
      <c r="O27" s="1915">
        <f t="shared" si="2"/>
        <v>0</v>
      </c>
      <c r="P27" s="1032">
        <f t="shared" si="3"/>
        <v>105</v>
      </c>
      <c r="Q27" s="2534">
        <v>15</v>
      </c>
      <c r="S27" s="648"/>
      <c r="T27" s="654"/>
      <c r="U27" s="381"/>
      <c r="V27" s="107"/>
      <c r="W27" s="107"/>
      <c r="X27" s="107"/>
      <c r="Y27" s="107"/>
      <c r="Z27" s="650"/>
      <c r="AA27" s="126"/>
      <c r="AB27" s="651"/>
      <c r="AC27" s="107"/>
      <c r="AD27" s="652"/>
      <c r="AE27" s="107"/>
      <c r="AF27" s="107"/>
      <c r="AH27" s="107"/>
      <c r="AI27" s="107"/>
    </row>
    <row r="28" spans="1:38">
      <c r="A28" s="497">
        <v>19</v>
      </c>
      <c r="B28" s="231" t="s">
        <v>219</v>
      </c>
      <c r="C28" s="2540">
        <f t="shared" si="0"/>
        <v>7</v>
      </c>
      <c r="D28" s="635">
        <f>'12 л. РАСКЛАДКА'!AN32</f>
        <v>13.5</v>
      </c>
      <c r="E28" s="74">
        <f>'12 л. РАСКЛАДКА'!AN86</f>
        <v>29.299999999999997</v>
      </c>
      <c r="F28" s="74">
        <f>'12 л. РАСКЛАДКА'!AN145</f>
        <v>5</v>
      </c>
      <c r="G28" s="74">
        <f>'12 л. РАСКЛАДКА'!AN201</f>
        <v>0</v>
      </c>
      <c r="H28" s="74">
        <f>'12 л. РАСКЛАДКА'!AN258</f>
        <v>6.7</v>
      </c>
      <c r="I28" s="74">
        <f>'12 л. РАСКЛАДКА'!AN314</f>
        <v>0</v>
      </c>
      <c r="J28" s="74">
        <f>'12 л. РАСКЛАДКА'!AN370</f>
        <v>0</v>
      </c>
      <c r="K28" s="74">
        <f>'12 л. РАСКЛАДКА'!AN423</f>
        <v>0</v>
      </c>
      <c r="L28" s="74">
        <f>'12 л. РАСКЛАДКА'!AN477</f>
        <v>10.5</v>
      </c>
      <c r="M28" s="1023">
        <f>'12 л. РАСКЛАДКА'!AN530</f>
        <v>5</v>
      </c>
      <c r="N28" s="1026">
        <f t="shared" si="1"/>
        <v>70</v>
      </c>
      <c r="O28" s="1915">
        <f t="shared" si="2"/>
        <v>0</v>
      </c>
      <c r="P28" s="1032">
        <f t="shared" si="3"/>
        <v>70</v>
      </c>
      <c r="Q28" s="2534">
        <v>10</v>
      </c>
      <c r="S28" s="648"/>
      <c r="T28" s="654"/>
      <c r="U28" s="381"/>
      <c r="V28" s="107"/>
      <c r="W28" s="107"/>
      <c r="X28" s="107"/>
      <c r="Y28" s="107"/>
      <c r="Z28" s="650"/>
      <c r="AA28" s="126"/>
      <c r="AB28" s="651"/>
      <c r="AC28" s="107"/>
      <c r="AD28" s="657"/>
      <c r="AE28" s="107"/>
      <c r="AF28" s="107"/>
      <c r="AH28" s="107"/>
      <c r="AI28" s="107"/>
    </row>
    <row r="29" spans="1:38">
      <c r="A29" s="497">
        <v>20</v>
      </c>
      <c r="B29" s="231" t="s">
        <v>48</v>
      </c>
      <c r="C29" s="2540">
        <f t="shared" si="0"/>
        <v>24.5</v>
      </c>
      <c r="D29" s="635">
        <f>'12 л. РАСКЛАДКА'!AN33</f>
        <v>19.2</v>
      </c>
      <c r="E29" s="74">
        <f>'12 л. РАСКЛАДКА'!AN87</f>
        <v>30.96</v>
      </c>
      <c r="F29" s="74">
        <f>'12 л. РАСКЛАДКА'!AN146</f>
        <v>26.29</v>
      </c>
      <c r="G29" s="74">
        <f>'12 л. РАСКЛАДКА'!AN202</f>
        <v>15.149999999999999</v>
      </c>
      <c r="H29" s="74">
        <f>'12 л. РАСКЛАДКА'!AN259</f>
        <v>22.1</v>
      </c>
      <c r="I29" s="74">
        <f>'12 л. РАСКЛАДКА'!AN315</f>
        <v>26</v>
      </c>
      <c r="J29" s="74">
        <f>'12 л. РАСКЛАДКА'!AN371</f>
        <v>18.840000000000003</v>
      </c>
      <c r="K29" s="74">
        <f>'12 л. РАСКЛАДКА'!AN424</f>
        <v>35.57</v>
      </c>
      <c r="L29" s="74">
        <f>'12 л. РАСКЛАДКА'!AN478</f>
        <v>30.1</v>
      </c>
      <c r="M29" s="1023">
        <f>'12 л. РАСКЛАДКА'!AN531</f>
        <v>20.79</v>
      </c>
      <c r="N29" s="1026">
        <f t="shared" si="1"/>
        <v>244.99999999999997</v>
      </c>
      <c r="O29" s="1915">
        <f t="shared" si="2"/>
        <v>0</v>
      </c>
      <c r="P29" s="1032">
        <f t="shared" si="3"/>
        <v>245</v>
      </c>
      <c r="Q29" s="2534">
        <v>35</v>
      </c>
      <c r="S29" s="2707"/>
      <c r="T29" s="654"/>
      <c r="U29" s="381"/>
      <c r="V29" s="107"/>
      <c r="W29" s="107"/>
      <c r="X29" s="107"/>
      <c r="Y29" s="107"/>
      <c r="Z29" s="650"/>
      <c r="AA29" s="126"/>
      <c r="AB29" s="651"/>
      <c r="AC29" s="107"/>
      <c r="AD29" s="652"/>
      <c r="AE29" s="107"/>
      <c r="AF29" s="107"/>
      <c r="AH29" s="107"/>
      <c r="AI29" s="107"/>
    </row>
    <row r="30" spans="1:38">
      <c r="A30" s="497">
        <v>21</v>
      </c>
      <c r="B30" s="231" t="s">
        <v>49</v>
      </c>
      <c r="C30" s="2540">
        <f t="shared" si="0"/>
        <v>12.6</v>
      </c>
      <c r="D30" s="635">
        <f>'12 л. РАСКЛАДКА'!AN34</f>
        <v>6</v>
      </c>
      <c r="E30" s="74">
        <f>'12 л. РАСКЛАДКА'!AN88</f>
        <v>6.27</v>
      </c>
      <c r="F30" s="74">
        <f>'12 л. РАСКЛАДКА'!AN147</f>
        <v>17.66</v>
      </c>
      <c r="G30" s="74">
        <f>'12 л. РАСКЛАДКА'!AN203</f>
        <v>15.6</v>
      </c>
      <c r="H30" s="74">
        <f>'12 л. РАСКЛАДКА'!AN260</f>
        <v>18.100000000000001</v>
      </c>
      <c r="I30" s="74">
        <f>'12 л. РАСКЛАДКА'!AN316</f>
        <v>6.2</v>
      </c>
      <c r="J30" s="74">
        <f>'12 л. РАСКЛАДКА'!AN372</f>
        <v>14.67</v>
      </c>
      <c r="K30" s="74">
        <f>'12 л. РАСКЛАДКА'!AN425</f>
        <v>12.100000000000001</v>
      </c>
      <c r="L30" s="74">
        <f>'12 л. РАСКЛАДКА'!AN479</f>
        <v>11</v>
      </c>
      <c r="M30" s="1023">
        <f>'12 л. РАСКЛАДКА'!AN532</f>
        <v>18.399999999999999</v>
      </c>
      <c r="N30" s="1026">
        <f t="shared" si="1"/>
        <v>126</v>
      </c>
      <c r="O30" s="1915">
        <f t="shared" si="2"/>
        <v>0</v>
      </c>
      <c r="P30" s="1032">
        <f t="shared" si="3"/>
        <v>126</v>
      </c>
      <c r="Q30" s="2534">
        <v>18</v>
      </c>
      <c r="S30" s="648"/>
      <c r="T30" s="654"/>
      <c r="U30" s="381"/>
      <c r="V30" s="107"/>
      <c r="W30" s="107"/>
      <c r="X30" s="107"/>
      <c r="Y30" s="107"/>
      <c r="Z30" s="650"/>
      <c r="AA30" s="126"/>
      <c r="AB30" s="651"/>
      <c r="AC30" s="107"/>
      <c r="AD30" s="652"/>
      <c r="AE30" s="107"/>
      <c r="AF30" s="107"/>
      <c r="AH30" s="107"/>
      <c r="AI30" s="107"/>
    </row>
    <row r="31" spans="1:38" ht="12" customHeight="1">
      <c r="A31" s="497">
        <v>22</v>
      </c>
      <c r="B31" s="231" t="s">
        <v>220</v>
      </c>
      <c r="C31" s="2540">
        <f t="shared" si="0"/>
        <v>28</v>
      </c>
      <c r="D31" s="635">
        <f>'12 л. РАСКЛАДКА'!AN35</f>
        <v>5.2240000000000002</v>
      </c>
      <c r="E31" s="74">
        <f>'12 л. РАСКЛАДКА'!AN89</f>
        <v>10.46</v>
      </c>
      <c r="F31" s="74">
        <f>'12 л. РАСКЛАДКА'!AN148</f>
        <v>4</v>
      </c>
      <c r="G31" s="74">
        <f>'12 л. РАСКЛАДКА'!AN204</f>
        <v>21.91</v>
      </c>
      <c r="H31" s="74">
        <f>'12 л. РАСКЛАДКА'!AN261</f>
        <v>17.880000000000003</v>
      </c>
      <c r="I31" s="74">
        <f>'12 л. РАСКЛАДКА'!AN317</f>
        <v>98</v>
      </c>
      <c r="J31" s="74">
        <f>'12 л. РАСКЛАДКА'!AN373</f>
        <v>4</v>
      </c>
      <c r="K31" s="74">
        <f>'12 л. РАСКЛАДКА'!AN426</f>
        <v>7.4</v>
      </c>
      <c r="L31" s="74">
        <f>'12 л. РАСКЛАДКА'!AN480</f>
        <v>78.8</v>
      </c>
      <c r="M31" s="1023">
        <f>'12 л. РАСКЛАДКА'!AN533</f>
        <v>32.326000000000001</v>
      </c>
      <c r="N31" s="1026">
        <f t="shared" si="1"/>
        <v>280</v>
      </c>
      <c r="O31" s="1915">
        <f t="shared" si="2"/>
        <v>0</v>
      </c>
      <c r="P31" s="1032">
        <f t="shared" si="3"/>
        <v>280</v>
      </c>
      <c r="Q31" s="2534">
        <v>40</v>
      </c>
      <c r="S31" s="648"/>
      <c r="T31" s="654"/>
      <c r="U31" s="381"/>
      <c r="V31" s="107"/>
      <c r="W31" s="107"/>
      <c r="X31" s="107"/>
      <c r="Y31" s="107"/>
      <c r="Z31" s="650"/>
      <c r="AA31" s="126"/>
      <c r="AB31" s="651"/>
      <c r="AC31" s="107"/>
      <c r="AD31" s="657"/>
      <c r="AE31" s="107"/>
      <c r="AF31" s="107"/>
      <c r="AH31" s="107"/>
      <c r="AI31" s="107"/>
    </row>
    <row r="32" spans="1:38" ht="13.5" customHeight="1">
      <c r="A32" s="497">
        <v>23</v>
      </c>
      <c r="B32" s="231" t="s">
        <v>50</v>
      </c>
      <c r="C32" s="2540">
        <f t="shared" si="0"/>
        <v>24.5</v>
      </c>
      <c r="D32" s="635">
        <f>'12 л. РАСКЛАДКА'!AN36</f>
        <v>24.6</v>
      </c>
      <c r="E32" s="74">
        <f>'12 л. РАСКЛАДКА'!AN90</f>
        <v>35.5</v>
      </c>
      <c r="F32" s="74">
        <f>'12 л. РАСКЛАДКА'!AN149</f>
        <v>18.07</v>
      </c>
      <c r="G32" s="74">
        <f>'12 л. РАСКЛАДКА'!AN205</f>
        <v>17</v>
      </c>
      <c r="H32" s="74">
        <f>'12 л. РАСКЛАДКА'!AN262</f>
        <v>39.840000000000003</v>
      </c>
      <c r="I32" s="74">
        <f>'12 л. РАСКЛАДКА'!AN318</f>
        <v>17</v>
      </c>
      <c r="J32" s="74">
        <f>'12 л. РАСКЛАДКА'!AN374</f>
        <v>27.6</v>
      </c>
      <c r="K32" s="74">
        <f>'12 л. РАСКЛАДКА'!AN427</f>
        <v>35.629999999999995</v>
      </c>
      <c r="L32" s="74">
        <f>'12 л. РАСКЛАДКА'!AN481</f>
        <v>16.32</v>
      </c>
      <c r="M32" s="1023">
        <f>'12 л. РАСКЛАДКА'!AN534</f>
        <v>13.44</v>
      </c>
      <c r="N32" s="1026">
        <f t="shared" si="1"/>
        <v>244.99999999999997</v>
      </c>
      <c r="O32" s="1915">
        <f t="shared" si="2"/>
        <v>0</v>
      </c>
      <c r="P32" s="1032">
        <f t="shared" si="3"/>
        <v>245</v>
      </c>
      <c r="Q32" s="2534">
        <v>35</v>
      </c>
      <c r="S32" s="648"/>
      <c r="T32" s="654"/>
      <c r="U32" s="381"/>
      <c r="V32" s="107"/>
      <c r="W32" s="107"/>
      <c r="X32" s="107"/>
      <c r="Y32" s="107"/>
      <c r="Z32" s="650"/>
      <c r="AA32" s="126"/>
      <c r="AB32" s="651"/>
      <c r="AC32" s="107"/>
      <c r="AD32" s="657"/>
      <c r="AE32" s="107"/>
      <c r="AF32" s="107"/>
      <c r="AH32" s="107"/>
      <c r="AI32" s="107"/>
    </row>
    <row r="33" spans="1:35" ht="12.75" customHeight="1">
      <c r="A33" s="497">
        <v>24</v>
      </c>
      <c r="B33" s="231" t="s">
        <v>51</v>
      </c>
      <c r="C33" s="2540">
        <f t="shared" si="0"/>
        <v>10.5</v>
      </c>
      <c r="D33" s="635">
        <f>'12 л. РАСКЛАДКА'!AN37</f>
        <v>35</v>
      </c>
      <c r="E33" s="74">
        <f>'12 л. РАСКЛАДКА'!AN91</f>
        <v>0</v>
      </c>
      <c r="F33" s="74">
        <f>'12 л. РАСКЛАДКА'!AN150</f>
        <v>0</v>
      </c>
      <c r="G33" s="74">
        <f>'12 л. РАСКЛАДКА'!AN206</f>
        <v>20</v>
      </c>
      <c r="H33" s="74">
        <f>'12 л. РАСКЛАДКА'!AN263</f>
        <v>0</v>
      </c>
      <c r="I33" s="74">
        <f>'12 л. РАСКЛАДКА'!AN319</f>
        <v>0</v>
      </c>
      <c r="J33" s="74">
        <f>'12 л. РАСКЛАДКА'!AN375</f>
        <v>50</v>
      </c>
      <c r="K33" s="74">
        <f>'12 л. РАСКЛАДКА'!AN428</f>
        <v>0</v>
      </c>
      <c r="L33" s="74">
        <f>'12 л. РАСКЛАДКА'!AN482</f>
        <v>0</v>
      </c>
      <c r="M33" s="1023">
        <f>'12 л. РАСКЛАДКА'!AN535</f>
        <v>0</v>
      </c>
      <c r="N33" s="1026">
        <f t="shared" si="1"/>
        <v>105</v>
      </c>
      <c r="O33" s="1915">
        <f t="shared" si="2"/>
        <v>0</v>
      </c>
      <c r="P33" s="1032">
        <f t="shared" si="3"/>
        <v>105</v>
      </c>
      <c r="Q33" s="2534">
        <v>15</v>
      </c>
      <c r="S33" s="648"/>
      <c r="T33" s="654"/>
      <c r="U33" s="381"/>
      <c r="V33" s="107"/>
      <c r="W33" s="107"/>
      <c r="X33" s="107"/>
      <c r="Y33" s="107"/>
      <c r="Z33" s="650"/>
      <c r="AA33" s="126"/>
      <c r="AB33" s="651"/>
      <c r="AC33" s="107"/>
      <c r="AD33" s="652"/>
      <c r="AE33" s="107"/>
      <c r="AF33" s="107"/>
      <c r="AH33" s="107"/>
      <c r="AI33" s="107"/>
    </row>
    <row r="34" spans="1:35" ht="12" customHeight="1">
      <c r="A34" s="497">
        <v>25</v>
      </c>
      <c r="B34" s="231" t="s">
        <v>52</v>
      </c>
      <c r="C34" s="2540">
        <f t="shared" si="0"/>
        <v>1.4000000000000001</v>
      </c>
      <c r="D34" s="635">
        <f>'12 л. РАСКЛАДКА'!AN38</f>
        <v>1</v>
      </c>
      <c r="E34" s="74">
        <f>'12 л. РАСКЛАДКА'!AN92</f>
        <v>2</v>
      </c>
      <c r="F34" s="74">
        <f>'12 л. РАСКЛАДКА'!AN151</f>
        <v>0</v>
      </c>
      <c r="G34" s="74">
        <f>'12 л. РАСКЛАДКА'!AN207</f>
        <v>1</v>
      </c>
      <c r="H34" s="74">
        <f>'12 л. РАСКЛАДКА'!AN264</f>
        <v>0</v>
      </c>
      <c r="I34" s="74">
        <f>'12 л. РАСКЛАДКА'!AN320</f>
        <v>0</v>
      </c>
      <c r="J34" s="74">
        <f>'12 л. РАСКЛАДКА'!AN376</f>
        <v>1</v>
      </c>
      <c r="K34" s="74">
        <f>'12 л. РАСКЛАДКА'!AN429</f>
        <v>0</v>
      </c>
      <c r="L34" s="74">
        <f>'12 л. РАСКЛАДКА'!AN483</f>
        <v>1</v>
      </c>
      <c r="M34" s="1023">
        <f>'12 л. РАСКЛАДКА'!AN536</f>
        <v>1</v>
      </c>
      <c r="N34" s="1026">
        <f t="shared" si="1"/>
        <v>7</v>
      </c>
      <c r="O34" s="1915">
        <f t="shared" si="2"/>
        <v>-50</v>
      </c>
      <c r="P34" s="1032">
        <f t="shared" si="3"/>
        <v>14</v>
      </c>
      <c r="Q34" s="2534">
        <v>2</v>
      </c>
      <c r="S34" s="648"/>
      <c r="T34" s="662"/>
      <c r="U34" s="381"/>
      <c r="V34" s="107"/>
      <c r="W34" s="107"/>
      <c r="X34" s="107"/>
      <c r="Y34" s="107"/>
      <c r="Z34" s="650"/>
      <c r="AA34" s="126"/>
      <c r="AB34" s="651"/>
      <c r="AC34" s="107"/>
      <c r="AD34" s="665"/>
      <c r="AE34" s="107"/>
      <c r="AF34" s="107"/>
      <c r="AH34" s="107"/>
      <c r="AI34" s="107"/>
    </row>
    <row r="35" spans="1:35" ht="15.75" customHeight="1">
      <c r="A35" s="497">
        <v>26</v>
      </c>
      <c r="B35" s="231" t="s">
        <v>221</v>
      </c>
      <c r="C35" s="2540">
        <f t="shared" si="0"/>
        <v>0.84</v>
      </c>
      <c r="D35" s="635">
        <f>'12 л. РАСКЛАДКА'!AN39</f>
        <v>0</v>
      </c>
      <c r="E35" s="74">
        <f>'12 л. РАСКЛАДКА'!AN93</f>
        <v>0</v>
      </c>
      <c r="F35" s="74">
        <f>'12 л. РАСКЛАДКА'!AN152</f>
        <v>0</v>
      </c>
      <c r="G35" s="74">
        <f>'12 л. РАСКЛАДКА'!AN208</f>
        <v>0</v>
      </c>
      <c r="H35" s="74">
        <f>'12 л. РАСКЛАДКА'!AN265</f>
        <v>4</v>
      </c>
      <c r="I35" s="74">
        <f>'12 л. РАСКЛАДКА'!AN321</f>
        <v>0</v>
      </c>
      <c r="J35" s="74">
        <f>'12 л. РАСКЛАДКА'!AN377</f>
        <v>0</v>
      </c>
      <c r="K35" s="74">
        <f>'12 л. РАСКЛАДКА'!AN430</f>
        <v>4.4000000000000004</v>
      </c>
      <c r="L35" s="74">
        <f>'12 л. РАСКЛАДКА'!AN484</f>
        <v>0</v>
      </c>
      <c r="M35" s="1023">
        <f>'12 л. РАСКЛАДКА'!AN537</f>
        <v>0</v>
      </c>
      <c r="N35" s="1026">
        <f t="shared" si="1"/>
        <v>8.4</v>
      </c>
      <c r="O35" s="1915">
        <f t="shared" si="2"/>
        <v>0</v>
      </c>
      <c r="P35" s="1032">
        <f t="shared" si="3"/>
        <v>8.4</v>
      </c>
      <c r="Q35" s="2534">
        <v>1.2</v>
      </c>
      <c r="S35" s="648"/>
      <c r="T35" s="654"/>
      <c r="U35" s="381"/>
      <c r="V35" s="107"/>
      <c r="W35" s="107"/>
      <c r="X35" s="107"/>
      <c r="Y35" s="107"/>
      <c r="Z35" s="650"/>
      <c r="AA35" s="126"/>
      <c r="AB35" s="651"/>
      <c r="AC35" s="107"/>
      <c r="AD35" s="2716"/>
      <c r="AE35" s="107"/>
      <c r="AF35" s="107"/>
      <c r="AH35" s="107"/>
      <c r="AI35" s="107"/>
    </row>
    <row r="36" spans="1:35" ht="12" customHeight="1">
      <c r="A36" s="497">
        <v>27</v>
      </c>
      <c r="B36" s="231" t="s">
        <v>115</v>
      </c>
      <c r="C36" s="2540">
        <f t="shared" si="0"/>
        <v>1.4000000000000001</v>
      </c>
      <c r="D36" s="635">
        <f>'12 л. РАСКЛАДКА'!AN40</f>
        <v>3</v>
      </c>
      <c r="E36" s="74">
        <f>'12 л. РАСКЛАДКА'!AN94</f>
        <v>0</v>
      </c>
      <c r="F36" s="74">
        <f>'12 л. РАСКЛАДКА'!AN153</f>
        <v>3</v>
      </c>
      <c r="G36" s="74">
        <f>'12 л. РАСКЛАДКА'!AN209</f>
        <v>0</v>
      </c>
      <c r="H36" s="74">
        <f>'12 л. РАСКЛАДКА'!AN266</f>
        <v>0</v>
      </c>
      <c r="I36" s="74">
        <f>'12 л. РАСКЛАДКА'!AN322</f>
        <v>5</v>
      </c>
      <c r="J36" s="74">
        <f>'12 л. РАСКЛАДКА'!AN378</f>
        <v>0</v>
      </c>
      <c r="K36" s="74">
        <f>'12 л. РАСКЛАДКА'!AN431</f>
        <v>0</v>
      </c>
      <c r="L36" s="74">
        <f>'12 л. РАСКЛАДКА'!AN485</f>
        <v>0</v>
      </c>
      <c r="M36" s="1023">
        <f>'12 л. РАСКЛАДКА'!AN538</f>
        <v>3</v>
      </c>
      <c r="N36" s="1026">
        <f t="shared" si="1"/>
        <v>14</v>
      </c>
      <c r="O36" s="1915">
        <f t="shared" si="2"/>
        <v>0</v>
      </c>
      <c r="P36" s="1032">
        <f t="shared" si="3"/>
        <v>14</v>
      </c>
      <c r="Q36" s="2534">
        <v>2</v>
      </c>
      <c r="S36" s="648"/>
      <c r="T36" s="662"/>
      <c r="U36" s="381"/>
      <c r="V36" s="107"/>
      <c r="W36" s="107"/>
      <c r="X36" s="107"/>
      <c r="Y36" s="107"/>
      <c r="Z36" s="650"/>
      <c r="AA36" s="126"/>
      <c r="AB36" s="651"/>
      <c r="AC36" s="107"/>
      <c r="AD36" s="665"/>
      <c r="AE36" s="107"/>
      <c r="AF36" s="107"/>
      <c r="AH36" s="107"/>
      <c r="AI36" s="107"/>
    </row>
    <row r="37" spans="1:35" ht="12" hidden="1" customHeight="1">
      <c r="A37" s="497">
        <v>28</v>
      </c>
      <c r="B37" s="231" t="s">
        <v>53</v>
      </c>
      <c r="C37" s="2540">
        <f t="shared" si="0"/>
        <v>0.21</v>
      </c>
      <c r="D37" s="635">
        <f>'12 л. РАСКЛАДКА'!AN41</f>
        <v>0</v>
      </c>
      <c r="E37" s="74">
        <f>'12 л. РАСКЛАДКА'!AN95</f>
        <v>0</v>
      </c>
      <c r="F37" s="74">
        <f>'12 л. РАСКЛАДКА'!AN154</f>
        <v>0</v>
      </c>
      <c r="G37" s="74">
        <f>'12 л. РАСКЛАДКА'!AN210</f>
        <v>0</v>
      </c>
      <c r="H37" s="74">
        <f>'12 л. РАСКЛАДКА'!AN267</f>
        <v>0</v>
      </c>
      <c r="I37" s="74">
        <f>'12 л. РАСКЛАДКА'!AN323</f>
        <v>0</v>
      </c>
      <c r="J37" s="74">
        <f>'12 л. РАСКЛАДКА'!AN379</f>
        <v>0</v>
      </c>
      <c r="K37" s="74">
        <f>'12 л. РАСКЛАДКА'!AN432</f>
        <v>0</v>
      </c>
      <c r="L37" s="74">
        <f>'12 л. РАСКЛАДКА'!AN486</f>
        <v>0</v>
      </c>
      <c r="M37" s="1023">
        <f>'12 л. РАСКЛАДКА'!AN539</f>
        <v>0</v>
      </c>
      <c r="N37" s="1026">
        <f t="shared" si="1"/>
        <v>0</v>
      </c>
      <c r="O37" s="1915">
        <f t="shared" si="2"/>
        <v>-100</v>
      </c>
      <c r="P37" s="1032">
        <f t="shared" si="3"/>
        <v>2.1</v>
      </c>
      <c r="Q37" s="2534">
        <v>0.3</v>
      </c>
      <c r="S37" s="648"/>
      <c r="T37" s="654"/>
      <c r="U37" s="381"/>
      <c r="V37" s="107"/>
      <c r="W37" s="107"/>
      <c r="X37" s="107"/>
      <c r="Y37" s="107"/>
      <c r="Z37" s="650"/>
      <c r="AA37" s="126"/>
      <c r="AB37" s="651"/>
      <c r="AC37" s="107"/>
      <c r="AD37" s="657"/>
      <c r="AE37" s="107"/>
      <c r="AF37" s="107"/>
      <c r="AH37" s="107"/>
      <c r="AI37" s="107"/>
    </row>
    <row r="38" spans="1:35" ht="12.75" customHeight="1">
      <c r="A38" s="497">
        <v>29</v>
      </c>
      <c r="B38" s="539" t="s">
        <v>222</v>
      </c>
      <c r="C38" s="2540">
        <f t="shared" si="0"/>
        <v>3.5</v>
      </c>
      <c r="D38" s="635">
        <f>'12 л. РАСКЛАДКА'!AN42</f>
        <v>2.5270000000000001</v>
      </c>
      <c r="E38" s="74">
        <f>'12 л. РАСКЛАДКА'!AN96</f>
        <v>2.27</v>
      </c>
      <c r="F38" s="74">
        <f>'12 л. РАСКЛАДКА'!AN155</f>
        <v>3.5150000000000001</v>
      </c>
      <c r="G38" s="74">
        <f>'12 л. РАСКЛАДКА'!AN211</f>
        <v>4.18</v>
      </c>
      <c r="H38" s="74">
        <f>'12 л. РАСКЛАДКА'!AN268</f>
        <v>5.1130000000000004</v>
      </c>
      <c r="I38" s="74">
        <f>'12 л. РАСКЛАДКА'!AN324</f>
        <v>3.12</v>
      </c>
      <c r="J38" s="74">
        <f>'12 л. РАСКЛАДКА'!AN380</f>
        <v>3.0190000000000001</v>
      </c>
      <c r="K38" s="74">
        <f>'12 л. РАСКЛАДКА'!AN433</f>
        <v>3.6500000000000004</v>
      </c>
      <c r="L38" s="74">
        <f>'12 л. РАСКЛАДКА'!AN487</f>
        <v>3.8099999999999996</v>
      </c>
      <c r="M38" s="1023">
        <f>'12 л. РАСКЛАДКА'!AN540</f>
        <v>3.7959999999999998</v>
      </c>
      <c r="N38" s="1026">
        <f t="shared" si="1"/>
        <v>35</v>
      </c>
      <c r="O38" s="1915">
        <f t="shared" si="2"/>
        <v>0</v>
      </c>
      <c r="P38" s="1032">
        <f t="shared" si="3"/>
        <v>35</v>
      </c>
      <c r="Q38" s="2534">
        <v>5</v>
      </c>
      <c r="S38" s="648"/>
      <c r="T38" s="654"/>
      <c r="U38" s="381"/>
      <c r="V38" s="107"/>
      <c r="W38" s="107"/>
      <c r="X38" s="107"/>
      <c r="Y38" s="107"/>
      <c r="Z38" s="650"/>
      <c r="AA38" s="126"/>
      <c r="AB38" s="651"/>
      <c r="AC38" s="107"/>
      <c r="AD38" s="657"/>
      <c r="AE38" s="107"/>
      <c r="AF38" s="107"/>
      <c r="AH38" s="107"/>
      <c r="AI38" s="107"/>
    </row>
    <row r="39" spans="1:35" ht="13.5" customHeight="1">
      <c r="A39" s="497">
        <v>30</v>
      </c>
      <c r="B39" s="231" t="s">
        <v>116</v>
      </c>
      <c r="C39" s="2540">
        <f t="shared" si="0"/>
        <v>2.8000000000000003</v>
      </c>
      <c r="D39" s="635">
        <f>'12 л. РАСКЛАДКА'!AN43</f>
        <v>0</v>
      </c>
      <c r="E39" s="74">
        <f>'12 л. РАСКЛАДКА'!AN97</f>
        <v>0</v>
      </c>
      <c r="F39" s="74">
        <f>'12 л. РАСКЛАДКА'!AN156</f>
        <v>1</v>
      </c>
      <c r="G39" s="74">
        <f>'12 л. РАСКЛАДКА'!AN212</f>
        <v>0</v>
      </c>
      <c r="H39" s="74">
        <f>'12 л. РАСКЛАДКА'!AN269</f>
        <v>10</v>
      </c>
      <c r="I39" s="74">
        <f>'12 л. РАСКЛАДКА'!AN325</f>
        <v>0</v>
      </c>
      <c r="J39" s="74">
        <f>'12 л. РАСКЛАДКА'!AN381</f>
        <v>0</v>
      </c>
      <c r="K39" s="74">
        <f>'12 л. РАСКЛАДКА'!AN434</f>
        <v>10</v>
      </c>
      <c r="L39" s="74">
        <f>'12 л. РАСКЛАДКА'!AN488</f>
        <v>0</v>
      </c>
      <c r="M39" s="1023">
        <f>'12 л. РАСКЛАДКА'!AN541</f>
        <v>0</v>
      </c>
      <c r="N39" s="1026">
        <f t="shared" si="1"/>
        <v>21</v>
      </c>
      <c r="O39" s="1915">
        <f t="shared" si="2"/>
        <v>-25</v>
      </c>
      <c r="P39" s="1032">
        <f t="shared" si="3"/>
        <v>28</v>
      </c>
      <c r="Q39" s="2534">
        <v>4</v>
      </c>
      <c r="S39" s="653"/>
      <c r="T39" s="662"/>
      <c r="U39" s="381"/>
      <c r="V39" s="107"/>
      <c r="W39" s="107"/>
      <c r="X39" s="107"/>
      <c r="Y39" s="107"/>
      <c r="Z39" s="650"/>
      <c r="AA39" s="126"/>
      <c r="AB39" s="651"/>
      <c r="AC39" s="107"/>
      <c r="AD39" s="665"/>
      <c r="AE39" s="107"/>
      <c r="AF39" s="107"/>
      <c r="AH39" s="107"/>
      <c r="AI39" s="107"/>
    </row>
    <row r="40" spans="1:35" ht="14.25" customHeight="1">
      <c r="A40" s="497">
        <v>31</v>
      </c>
      <c r="B40" s="231" t="s">
        <v>117</v>
      </c>
      <c r="C40" s="2540">
        <f t="shared" si="0"/>
        <v>1.4000000000000001</v>
      </c>
      <c r="D40" s="635">
        <f>'12 л. РАСКЛАДКА'!AN44</f>
        <v>1.0142</v>
      </c>
      <c r="E40" s="74">
        <f>'12 л. РАСКЛАДКА'!AN98</f>
        <v>1.0863999999999998</v>
      </c>
      <c r="F40" s="74">
        <f>'12 л. РАСКЛАДКА'!AN157</f>
        <v>1.2710999999999997</v>
      </c>
      <c r="G40" s="74">
        <f>'12 л. РАСКЛАДКА'!AN213</f>
        <v>1.4624999999999999</v>
      </c>
      <c r="H40" s="74">
        <f>'12 л. РАСКЛАДКА'!AN270</f>
        <v>0.96099999999999997</v>
      </c>
      <c r="I40" s="74">
        <f>'12 л. РАСКЛАДКА'!AN326</f>
        <v>0.22870000000000001</v>
      </c>
      <c r="J40" s="74">
        <f>'12 л. РАСКЛАДКА'!AN382</f>
        <v>3.2524000000000002</v>
      </c>
      <c r="K40" s="74">
        <f>'12 л. РАСКЛАДКА'!AN435</f>
        <v>1.054</v>
      </c>
      <c r="L40" s="74">
        <f>'12 л. РАСКЛАДКА'!AN489</f>
        <v>1.1619999999999997</v>
      </c>
      <c r="M40" s="1023">
        <f>'12 л. РАСКЛАДКА'!AN542</f>
        <v>2.5076999999999998</v>
      </c>
      <c r="N40" s="1026">
        <f t="shared" si="1"/>
        <v>13.999999999999998</v>
      </c>
      <c r="O40" s="1915">
        <f t="shared" si="2"/>
        <v>0</v>
      </c>
      <c r="P40" s="1032">
        <f t="shared" si="3"/>
        <v>14</v>
      </c>
      <c r="Q40" s="2534">
        <v>2</v>
      </c>
      <c r="S40" s="653"/>
      <c r="T40" s="654"/>
      <c r="U40" s="381"/>
      <c r="V40" s="107"/>
      <c r="W40" s="107"/>
      <c r="X40" s="107"/>
      <c r="Y40" s="107"/>
      <c r="Z40" s="650"/>
      <c r="AA40" s="126"/>
      <c r="AB40" s="651"/>
      <c r="AC40" s="107"/>
      <c r="AD40" s="666"/>
      <c r="AE40" s="107"/>
      <c r="AF40" s="107"/>
      <c r="AH40" s="107"/>
      <c r="AI40" s="107"/>
    </row>
    <row r="41" spans="1:35" ht="15" customHeight="1">
      <c r="A41" s="497">
        <v>32</v>
      </c>
      <c r="B41" s="231" t="s">
        <v>55</v>
      </c>
      <c r="C41" s="2540">
        <f t="shared" si="0"/>
        <v>63</v>
      </c>
      <c r="D41" s="675">
        <f>'12 л. МЕНЮ '!D105</f>
        <v>57.686999999999998</v>
      </c>
      <c r="E41" s="92">
        <f>'12 л. МЕНЮ '!D157</f>
        <v>75.417000000000002</v>
      </c>
      <c r="F41" s="92">
        <f>'12 л. МЕНЮ '!D215</f>
        <v>61.643999999999998</v>
      </c>
      <c r="G41" s="92">
        <f>'12 л. МЕНЮ '!D267</f>
        <v>53.105999999999995</v>
      </c>
      <c r="H41" s="92">
        <f>'12 л. МЕНЮ '!D321</f>
        <v>67.146000000000001</v>
      </c>
      <c r="I41" s="92">
        <f>'12 л. МЕНЮ '!D432</f>
        <v>60.531999999999996</v>
      </c>
      <c r="J41" s="92">
        <f>'12 л. МЕНЮ '!D486</f>
        <v>62.831999999999994</v>
      </c>
      <c r="K41" s="92">
        <f>'12 л. МЕНЮ '!D542</f>
        <v>59.100999999999999</v>
      </c>
      <c r="L41" s="92">
        <f>'12 л. МЕНЮ '!D596</f>
        <v>61.265000000000001</v>
      </c>
      <c r="M41" s="1001">
        <f>'12 л. МЕНЮ '!D650</f>
        <v>71.27300000000001</v>
      </c>
      <c r="N41" s="1026">
        <f t="shared" si="1"/>
        <v>630.00300000000004</v>
      </c>
      <c r="O41" s="1915">
        <f t="shared" si="2"/>
        <v>4.7619047619207322E-4</v>
      </c>
      <c r="P41" s="1032">
        <f t="shared" si="3"/>
        <v>630</v>
      </c>
      <c r="Q41" s="2534">
        <v>90</v>
      </c>
      <c r="S41" s="653"/>
      <c r="T41" s="662"/>
      <c r="U41" s="381"/>
      <c r="V41" s="107"/>
      <c r="W41" s="107"/>
      <c r="X41" s="107"/>
      <c r="Y41" s="107"/>
      <c r="Z41" s="669"/>
      <c r="AA41" s="126"/>
      <c r="AB41" s="651"/>
      <c r="AC41" s="107"/>
      <c r="AD41" s="657"/>
      <c r="AE41" s="107"/>
      <c r="AF41" s="107"/>
      <c r="AH41" s="107"/>
      <c r="AI41" s="107"/>
    </row>
    <row r="42" spans="1:35" ht="12.75" customHeight="1">
      <c r="A42" s="497">
        <v>33</v>
      </c>
      <c r="B42" s="231" t="s">
        <v>56</v>
      </c>
      <c r="C42" s="2540">
        <f t="shared" si="0"/>
        <v>64.400000000000006</v>
      </c>
      <c r="D42" s="675">
        <f>'12 л. МЕНЮ '!E105</f>
        <v>61.917000000000002</v>
      </c>
      <c r="E42" s="92">
        <f>'12 л. МЕНЮ '!E157</f>
        <v>64.757900000000006</v>
      </c>
      <c r="F42" s="92">
        <f>'12 л. МЕНЮ '!E215</f>
        <v>63.205000000000005</v>
      </c>
      <c r="G42" s="92">
        <f>'12 л. МЕНЮ '!E267</f>
        <v>60.69700000000001</v>
      </c>
      <c r="H42" s="92">
        <f>'12 л. МЕНЮ '!E321</f>
        <v>71.423100000000005</v>
      </c>
      <c r="I42" s="92">
        <f>'12 л. МЕНЮ '!E432</f>
        <v>58.182000000000002</v>
      </c>
      <c r="J42" s="92">
        <f>'12 л. МЕНЮ '!E486</f>
        <v>59.469000000000001</v>
      </c>
      <c r="K42" s="92">
        <f>'12 л. МЕНЮ '!E542</f>
        <v>65.828999999999994</v>
      </c>
      <c r="L42" s="92">
        <f>'12 л. МЕНЮ '!E596</f>
        <v>72.566000000000003</v>
      </c>
      <c r="M42" s="1001">
        <f>'12 л. МЕНЮ '!E650</f>
        <v>65.954000000000008</v>
      </c>
      <c r="N42" s="1026">
        <f t="shared" si="1"/>
        <v>644</v>
      </c>
      <c r="O42" s="1915">
        <f t="shared" si="2"/>
        <v>0</v>
      </c>
      <c r="P42" s="1032">
        <f t="shared" si="3"/>
        <v>644</v>
      </c>
      <c r="Q42" s="2534">
        <v>92</v>
      </c>
      <c r="S42" s="653"/>
      <c r="T42" s="662"/>
      <c r="U42" s="381"/>
      <c r="V42" s="107"/>
      <c r="W42" s="107"/>
      <c r="X42" s="107"/>
      <c r="Y42" s="107"/>
      <c r="Z42" s="669"/>
      <c r="AA42" s="126"/>
      <c r="AB42" s="651"/>
      <c r="AC42" s="107"/>
      <c r="AD42" s="657"/>
      <c r="AE42" s="107"/>
      <c r="AF42" s="107"/>
      <c r="AH42" s="107"/>
      <c r="AI42" s="107"/>
    </row>
    <row r="43" spans="1:35" ht="12.75" customHeight="1">
      <c r="A43" s="497">
        <v>34</v>
      </c>
      <c r="B43" s="231" t="s">
        <v>57</v>
      </c>
      <c r="C43" s="2540">
        <f t="shared" si="0"/>
        <v>268.10000000000002</v>
      </c>
      <c r="D43" s="677">
        <f>'12 л. МЕНЮ '!F105</f>
        <v>280.23500000000001</v>
      </c>
      <c r="E43" s="92">
        <f>'12 л. МЕНЮ '!F157</f>
        <v>256.80700000000002</v>
      </c>
      <c r="F43" s="92">
        <f>'12 л. МЕНЮ '!F215</f>
        <v>269.47000000000003</v>
      </c>
      <c r="G43" s="92">
        <f>'12 л. МЕНЮ '!F267</f>
        <v>277.64299999999997</v>
      </c>
      <c r="H43" s="92">
        <f>'12 л. МЕНЮ '!F321</f>
        <v>256.34500000000003</v>
      </c>
      <c r="I43" s="92">
        <f>'12 л. МЕНЮ '!F432</f>
        <v>281.94899999999996</v>
      </c>
      <c r="J43" s="92">
        <f>'12 л. МЕНЮ '!F486</f>
        <v>279.56099999999998</v>
      </c>
      <c r="K43" s="92">
        <f>'12 л. МЕНЮ '!F542</f>
        <v>281.36430000000001</v>
      </c>
      <c r="L43" s="92">
        <f>'12 л. МЕНЮ '!F596</f>
        <v>257.58199999999999</v>
      </c>
      <c r="M43" s="1001">
        <f>'12 л. МЕНЮ '!F650</f>
        <v>240.04300000000001</v>
      </c>
      <c r="N43" s="1026">
        <f t="shared" si="1"/>
        <v>2680.9992999999999</v>
      </c>
      <c r="O43" s="1915">
        <f t="shared" si="2"/>
        <v>-2.6109660581141725E-5</v>
      </c>
      <c r="P43" s="1032">
        <f t="shared" si="3"/>
        <v>2681</v>
      </c>
      <c r="Q43" s="2534">
        <v>383</v>
      </c>
      <c r="S43" s="2702"/>
      <c r="T43" s="662"/>
      <c r="U43" s="381"/>
      <c r="V43" s="107"/>
      <c r="W43" s="107"/>
      <c r="X43" s="107"/>
      <c r="Y43" s="107"/>
      <c r="Z43" s="669"/>
      <c r="AA43" s="126"/>
      <c r="AB43" s="651"/>
      <c r="AC43" s="107"/>
      <c r="AD43" s="657"/>
      <c r="AE43" s="107"/>
      <c r="AF43" s="107"/>
      <c r="AH43" s="107"/>
      <c r="AI43" s="107"/>
    </row>
    <row r="44" spans="1:35" ht="15" customHeight="1" thickBot="1">
      <c r="A44" s="540">
        <v>35</v>
      </c>
      <c r="B44" s="541" t="s">
        <v>58</v>
      </c>
      <c r="C44" s="2541">
        <f t="shared" si="0"/>
        <v>1904</v>
      </c>
      <c r="D44" s="678">
        <f>'12 л. МЕНЮ '!G105</f>
        <v>1904.9872</v>
      </c>
      <c r="E44" s="96">
        <f>'12 л. МЕНЮ '!G157</f>
        <v>1901.9150999999999</v>
      </c>
      <c r="F44" s="96">
        <f>'12 л. МЕНЮ '!G215</f>
        <v>1899.0240000000001</v>
      </c>
      <c r="G44" s="96">
        <f>'12 л. МЕНЮ '!G267</f>
        <v>1907.002</v>
      </c>
      <c r="H44" s="96">
        <f>'12 л. МЕНЮ '!G321</f>
        <v>1907.0726999999999</v>
      </c>
      <c r="I44" s="96">
        <f>'12 л. МЕНЮ '!G432</f>
        <v>1903.7550000000001</v>
      </c>
      <c r="J44" s="128">
        <f>'12 л. МЕНЮ '!G486</f>
        <v>1903.4559999999999</v>
      </c>
      <c r="K44" s="96">
        <f>'12 л. МЕНЮ '!G542</f>
        <v>1908.6759999999999</v>
      </c>
      <c r="L44" s="96">
        <f>'12 л. МЕНЮ '!G596</f>
        <v>1900.809</v>
      </c>
      <c r="M44" s="1002">
        <f>'12 л. МЕНЮ '!G650</f>
        <v>1903.3040000000001</v>
      </c>
      <c r="N44" s="1027">
        <f t="shared" si="1"/>
        <v>19040.001</v>
      </c>
      <c r="O44" s="2096">
        <f t="shared" si="2"/>
        <v>5.2521008484518461E-6</v>
      </c>
      <c r="P44" s="1033">
        <f t="shared" si="3"/>
        <v>19040</v>
      </c>
      <c r="Q44" s="2537">
        <v>2720</v>
      </c>
      <c r="S44" s="656"/>
      <c r="T44" s="662"/>
      <c r="U44" s="381"/>
      <c r="V44" s="107"/>
      <c r="W44" s="107"/>
      <c r="X44" s="107"/>
      <c r="Y44" s="107"/>
      <c r="Z44" s="669"/>
      <c r="AA44" s="126"/>
      <c r="AB44" s="651"/>
      <c r="AC44" s="107"/>
      <c r="AD44" s="657"/>
      <c r="AE44" s="107"/>
      <c r="AF44" s="107"/>
      <c r="AH44" s="107"/>
      <c r="AI44" s="107"/>
    </row>
    <row r="45" spans="1:35"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3" spans="1:17">
      <c r="A53" t="s">
        <v>226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7">
      <c r="A54" t="s">
        <v>227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</row>
    <row r="55" spans="1:17">
      <c r="A55" t="s">
        <v>228</v>
      </c>
      <c r="N55" s="274"/>
      <c r="O55" s="274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74"/>
      <c r="Q56" s="274"/>
    </row>
    <row r="57" spans="1:17">
      <c r="A57" s="1" t="s">
        <v>229</v>
      </c>
    </row>
    <row r="58" spans="1:17">
      <c r="A58" t="s">
        <v>230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74"/>
      <c r="Q59" s="274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53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</row>
    <row r="87" spans="1:53">
      <c r="A87" s="201"/>
      <c r="B87" s="107"/>
      <c r="C87" s="201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99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</row>
    <row r="88" spans="1:53">
      <c r="A88" s="107"/>
      <c r="B88" s="126"/>
      <c r="C88" s="381"/>
      <c r="D88" s="205"/>
      <c r="E88" s="205"/>
      <c r="F88" s="205"/>
      <c r="G88" s="205"/>
      <c r="H88" s="205"/>
      <c r="I88" s="205"/>
      <c r="J88" s="205"/>
      <c r="K88" s="205"/>
      <c r="L88" s="126"/>
      <c r="M88" s="126"/>
      <c r="N88" s="99"/>
      <c r="O88" s="99"/>
      <c r="P88" s="126"/>
      <c r="Q88" s="381"/>
      <c r="R88" s="107"/>
      <c r="S88" s="381"/>
      <c r="T88" s="126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</row>
    <row r="89" spans="1:53">
      <c r="A89" s="107"/>
      <c r="B89" s="126"/>
      <c r="C89" s="99"/>
      <c r="D89" s="205"/>
      <c r="E89" s="205"/>
      <c r="F89" s="205"/>
      <c r="G89" s="205"/>
      <c r="H89" s="205"/>
      <c r="I89" s="205"/>
      <c r="J89" s="205"/>
      <c r="K89" s="205"/>
      <c r="L89" s="126"/>
      <c r="M89" s="126"/>
      <c r="N89" s="99"/>
      <c r="O89" s="99"/>
      <c r="P89" s="126"/>
      <c r="Q89" s="381"/>
      <c r="R89" s="107"/>
      <c r="S89" s="381"/>
      <c r="T89" s="126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</row>
    <row r="90" spans="1:53">
      <c r="A90" s="107"/>
      <c r="B90" s="381"/>
      <c r="C90" s="381"/>
      <c r="D90" s="205"/>
      <c r="E90" s="205"/>
      <c r="F90" s="205"/>
      <c r="G90" s="205"/>
      <c r="H90" s="107"/>
      <c r="I90" s="107"/>
      <c r="J90" s="205"/>
      <c r="K90" s="105"/>
      <c r="L90" s="126"/>
      <c r="M90" s="126"/>
      <c r="N90" s="99"/>
      <c r="O90" s="99"/>
      <c r="P90" s="381"/>
      <c r="Q90" s="381"/>
      <c r="R90" s="107"/>
      <c r="S90" s="381"/>
      <c r="T90" s="126"/>
      <c r="U90" s="107"/>
      <c r="V90" s="107"/>
      <c r="W90" s="107"/>
      <c r="X90" s="107"/>
      <c r="Y90" s="107"/>
      <c r="Z90" s="107"/>
      <c r="AA90" s="645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</row>
    <row r="91" spans="1:53">
      <c r="A91" s="107"/>
      <c r="B91" s="126"/>
      <c r="C91" s="126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99"/>
      <c r="O91" s="99"/>
      <c r="P91" s="381"/>
      <c r="Q91" s="381"/>
      <c r="R91" s="107"/>
      <c r="S91" s="381"/>
      <c r="T91" s="126"/>
      <c r="U91" s="107"/>
      <c r="V91" s="107"/>
      <c r="W91" s="107"/>
      <c r="X91" s="107"/>
      <c r="Y91" s="350"/>
      <c r="Z91" s="107"/>
      <c r="AA91" s="645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</row>
    <row r="92" spans="1:53">
      <c r="A92" s="107"/>
      <c r="B92" s="381"/>
      <c r="C92" s="107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99"/>
      <c r="O92" s="99"/>
      <c r="P92" s="126"/>
      <c r="Q92" s="381"/>
      <c r="R92" s="107"/>
      <c r="S92" s="381"/>
      <c r="T92" s="126"/>
      <c r="U92" s="107"/>
      <c r="V92" s="107"/>
      <c r="W92" s="107"/>
      <c r="X92" s="107"/>
      <c r="Y92" s="350"/>
      <c r="Z92" s="107"/>
      <c r="AA92" s="646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</row>
    <row r="93" spans="1:53">
      <c r="A93" s="107"/>
      <c r="B93" s="126"/>
      <c r="C93" s="205"/>
      <c r="D93" s="126"/>
      <c r="E93" s="126"/>
      <c r="F93" s="126"/>
      <c r="G93" s="126"/>
      <c r="H93" s="102"/>
      <c r="I93" s="126"/>
      <c r="J93" s="126"/>
      <c r="K93" s="126"/>
      <c r="L93" s="126"/>
      <c r="M93" s="102"/>
      <c r="N93" s="99"/>
      <c r="O93" s="99"/>
      <c r="P93" s="205"/>
      <c r="Q93" s="381"/>
      <c r="R93" s="126"/>
      <c r="S93" s="381"/>
      <c r="T93" s="126"/>
      <c r="U93" s="107"/>
      <c r="V93" s="284"/>
      <c r="W93" s="381"/>
      <c r="X93" s="158"/>
      <c r="Y93" s="647"/>
      <c r="Z93" s="107"/>
      <c r="AA93" s="646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</row>
    <row r="94" spans="1:53">
      <c r="A94" s="158"/>
      <c r="B94" s="126"/>
      <c r="C94" s="648"/>
      <c r="D94" s="664"/>
      <c r="E94" s="649"/>
      <c r="F94" s="649"/>
      <c r="G94" s="649"/>
      <c r="H94" s="649"/>
      <c r="I94" s="649"/>
      <c r="J94" s="649"/>
      <c r="K94" s="649"/>
      <c r="L94" s="649"/>
      <c r="M94" s="649"/>
      <c r="N94" s="648"/>
      <c r="O94" s="381"/>
      <c r="P94" s="381"/>
      <c r="Q94" s="107"/>
      <c r="R94" s="556"/>
      <c r="S94" s="107"/>
      <c r="T94" s="107"/>
      <c r="U94" s="107"/>
      <c r="V94" s="650"/>
      <c r="W94" s="126"/>
      <c r="X94" s="121"/>
      <c r="Y94" s="651"/>
      <c r="Z94" s="107"/>
      <c r="AA94" s="652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</row>
    <row r="95" spans="1:53">
      <c r="A95" s="158"/>
      <c r="B95" s="126"/>
      <c r="C95" s="648"/>
      <c r="D95" s="664"/>
      <c r="E95" s="649"/>
      <c r="F95" s="649"/>
      <c r="G95" s="649"/>
      <c r="H95" s="649"/>
      <c r="I95" s="649"/>
      <c r="J95" s="649"/>
      <c r="K95" s="649"/>
      <c r="L95" s="649"/>
      <c r="M95" s="649"/>
      <c r="N95" s="653"/>
      <c r="O95" s="654"/>
      <c r="P95" s="381"/>
      <c r="Q95" s="107"/>
      <c r="R95" s="107"/>
      <c r="S95" s="107"/>
      <c r="T95" s="107"/>
      <c r="U95" s="107"/>
      <c r="V95" s="650"/>
      <c r="W95" s="126"/>
      <c r="X95" s="121"/>
      <c r="Y95" s="651"/>
      <c r="Z95" s="107"/>
      <c r="AA95" s="652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</row>
    <row r="96" spans="1:53">
      <c r="A96" s="158"/>
      <c r="B96" s="126"/>
      <c r="C96" s="648"/>
      <c r="D96" s="664"/>
      <c r="E96" s="649"/>
      <c r="F96" s="649"/>
      <c r="G96" s="664"/>
      <c r="H96" s="649"/>
      <c r="I96" s="649"/>
      <c r="J96" s="664"/>
      <c r="K96" s="649"/>
      <c r="L96" s="649"/>
      <c r="M96" s="649"/>
      <c r="N96" s="648"/>
      <c r="O96" s="654"/>
      <c r="P96" s="381"/>
      <c r="Q96" s="107"/>
      <c r="R96" s="107"/>
      <c r="S96" s="107"/>
      <c r="T96" s="107"/>
      <c r="U96" s="107"/>
      <c r="V96" s="650"/>
      <c r="W96" s="126"/>
      <c r="X96" s="121"/>
      <c r="Y96" s="651"/>
      <c r="Z96" s="107"/>
      <c r="AA96" s="655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</row>
    <row r="97" spans="1:53">
      <c r="A97" s="158"/>
      <c r="B97" s="126"/>
      <c r="C97" s="648"/>
      <c r="D97" s="664"/>
      <c r="E97" s="649"/>
      <c r="F97" s="649"/>
      <c r="G97" s="649"/>
      <c r="H97" s="649"/>
      <c r="I97" s="649"/>
      <c r="J97" s="649"/>
      <c r="K97" s="649"/>
      <c r="L97" s="649"/>
      <c r="M97" s="664"/>
      <c r="N97" s="656"/>
      <c r="O97" s="654"/>
      <c r="P97" s="381"/>
      <c r="Q97" s="107"/>
      <c r="R97" s="107"/>
      <c r="S97" s="107"/>
      <c r="T97" s="107"/>
      <c r="U97" s="107"/>
      <c r="V97" s="650"/>
      <c r="W97" s="126"/>
      <c r="X97" s="121"/>
      <c r="Y97" s="651"/>
      <c r="Z97" s="107"/>
      <c r="AA97" s="652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</row>
    <row r="98" spans="1:53">
      <c r="A98" s="158"/>
      <c r="B98" s="126"/>
      <c r="C98" s="648"/>
      <c r="D98" s="664"/>
      <c r="E98" s="649"/>
      <c r="F98" s="649"/>
      <c r="G98" s="649"/>
      <c r="H98" s="649"/>
      <c r="I98" s="649"/>
      <c r="J98" s="649"/>
      <c r="K98" s="649"/>
      <c r="L98" s="649"/>
      <c r="M98" s="649"/>
      <c r="N98" s="648"/>
      <c r="O98" s="654"/>
      <c r="P98" s="381"/>
      <c r="Q98" s="107"/>
      <c r="R98" s="107"/>
      <c r="S98" s="107"/>
      <c r="T98" s="107"/>
      <c r="U98" s="107"/>
      <c r="V98" s="650"/>
      <c r="W98" s="126"/>
      <c r="X98" s="121"/>
      <c r="Y98" s="651"/>
      <c r="Z98" s="107"/>
      <c r="AA98" s="65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</row>
    <row r="99" spans="1:53">
      <c r="A99" s="158"/>
      <c r="B99" s="126"/>
      <c r="C99" s="648"/>
      <c r="D99" s="664"/>
      <c r="E99" s="649"/>
      <c r="F99" s="649"/>
      <c r="G99" s="649"/>
      <c r="H99" s="649"/>
      <c r="I99" s="649"/>
      <c r="J99" s="649"/>
      <c r="K99" s="649"/>
      <c r="L99" s="649"/>
      <c r="M99" s="649"/>
      <c r="N99" s="648"/>
      <c r="O99" s="654"/>
      <c r="P99" s="381"/>
      <c r="Q99" s="107"/>
      <c r="R99" s="107"/>
      <c r="S99" s="107"/>
      <c r="T99" s="107"/>
      <c r="U99" s="107"/>
      <c r="V99" s="650"/>
      <c r="W99" s="126"/>
      <c r="X99" s="121"/>
      <c r="Y99" s="651"/>
      <c r="Z99" s="107"/>
      <c r="AA99" s="655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</row>
    <row r="100" spans="1:53">
      <c r="A100" s="158"/>
      <c r="B100" s="126"/>
      <c r="C100" s="648"/>
      <c r="D100" s="664"/>
      <c r="E100" s="649"/>
      <c r="F100" s="99"/>
      <c r="G100" s="659"/>
      <c r="H100" s="664"/>
      <c r="I100" s="649"/>
      <c r="J100" s="649"/>
      <c r="K100" s="649"/>
      <c r="L100" s="649"/>
      <c r="M100" s="649"/>
      <c r="N100" s="658"/>
      <c r="O100" s="654"/>
      <c r="P100" s="381"/>
      <c r="Q100" s="107"/>
      <c r="R100" s="107"/>
      <c r="S100" s="107"/>
      <c r="T100" s="107"/>
      <c r="U100" s="107"/>
      <c r="V100" s="650"/>
      <c r="W100" s="126"/>
      <c r="X100" s="121"/>
      <c r="Y100" s="651"/>
      <c r="Z100" s="107"/>
      <c r="AA100" s="65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</row>
    <row r="101" spans="1:53">
      <c r="A101" s="158"/>
      <c r="B101" s="126"/>
      <c r="C101" s="648"/>
      <c r="D101" s="664"/>
      <c r="E101" s="649"/>
      <c r="F101" s="649"/>
      <c r="G101" s="649"/>
      <c r="H101" s="649"/>
      <c r="I101" s="649"/>
      <c r="J101" s="649"/>
      <c r="K101" s="649"/>
      <c r="L101" s="649"/>
      <c r="M101" s="649"/>
      <c r="N101" s="648"/>
      <c r="O101" s="654"/>
      <c r="P101" s="381"/>
      <c r="Q101" s="107"/>
      <c r="R101" s="107"/>
      <c r="S101" s="107"/>
      <c r="T101" s="107"/>
      <c r="U101" s="107"/>
      <c r="V101" s="650"/>
      <c r="W101" s="126"/>
      <c r="X101" s="121"/>
      <c r="Y101" s="651"/>
      <c r="Z101" s="107"/>
      <c r="AA101" s="652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</row>
    <row r="102" spans="1:53">
      <c r="A102" s="158"/>
      <c r="B102" s="126"/>
      <c r="C102" s="648"/>
      <c r="D102" s="664"/>
      <c r="E102" s="649"/>
      <c r="F102" s="649"/>
      <c r="G102" s="649"/>
      <c r="H102" s="649"/>
      <c r="I102" s="649"/>
      <c r="J102" s="649"/>
      <c r="K102" s="649"/>
      <c r="L102" s="649"/>
      <c r="M102" s="649"/>
      <c r="N102" s="648"/>
      <c r="O102" s="654"/>
      <c r="P102" s="381"/>
      <c r="Q102" s="107"/>
      <c r="R102" s="107"/>
      <c r="S102" s="107"/>
      <c r="T102" s="107"/>
      <c r="U102" s="107"/>
      <c r="V102" s="650"/>
      <c r="W102" s="126"/>
      <c r="X102" s="121"/>
      <c r="Y102" s="651"/>
      <c r="Z102" s="107"/>
      <c r="AA102" s="652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</row>
    <row r="103" spans="1:53" ht="12.75" customHeight="1">
      <c r="A103" s="158"/>
      <c r="B103" s="126"/>
      <c r="C103" s="648"/>
      <c r="D103" s="664"/>
      <c r="E103" s="649"/>
      <c r="F103" s="649"/>
      <c r="G103" s="649"/>
      <c r="H103" s="649"/>
      <c r="I103" s="649"/>
      <c r="J103" s="649"/>
      <c r="K103" s="649"/>
      <c r="L103" s="649"/>
      <c r="M103" s="649"/>
      <c r="N103" s="648"/>
      <c r="O103" s="654"/>
      <c r="P103" s="381"/>
      <c r="Q103" s="107"/>
      <c r="R103" s="107"/>
      <c r="S103" s="107"/>
      <c r="T103" s="107"/>
      <c r="U103" s="107"/>
      <c r="V103" s="650"/>
      <c r="W103" s="126"/>
      <c r="X103" s="121"/>
      <c r="Y103" s="651"/>
      <c r="Z103" s="107"/>
      <c r="AA103" s="652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</row>
    <row r="104" spans="1:53" ht="13.5" customHeight="1">
      <c r="A104" s="158"/>
      <c r="B104" s="126"/>
      <c r="C104" s="648"/>
      <c r="D104" s="664"/>
      <c r="E104" s="649"/>
      <c r="F104" s="649"/>
      <c r="G104" s="649"/>
      <c r="H104" s="649"/>
      <c r="I104" s="649"/>
      <c r="J104" s="649"/>
      <c r="K104" s="649"/>
      <c r="L104" s="649"/>
      <c r="M104" s="649"/>
      <c r="N104" s="648"/>
      <c r="O104" s="654"/>
      <c r="P104" s="381"/>
      <c r="Q104" s="107"/>
      <c r="R104" s="107"/>
      <c r="S104" s="107"/>
      <c r="T104" s="107"/>
      <c r="U104" s="107"/>
      <c r="V104" s="650"/>
      <c r="W104" s="126"/>
      <c r="X104" s="121"/>
      <c r="Y104" s="651"/>
      <c r="Z104" s="107"/>
      <c r="AA104" s="652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</row>
    <row r="105" spans="1:53" ht="12.75" customHeight="1">
      <c r="A105" s="158"/>
      <c r="B105" s="126"/>
      <c r="C105" s="648"/>
      <c r="D105" s="664"/>
      <c r="E105" s="649"/>
      <c r="F105" s="649"/>
      <c r="G105" s="649"/>
      <c r="H105" s="649"/>
      <c r="I105" s="649"/>
      <c r="J105" s="649"/>
      <c r="K105" s="649"/>
      <c r="L105" s="649"/>
      <c r="M105" s="649"/>
      <c r="N105" s="648"/>
      <c r="O105" s="654"/>
      <c r="P105" s="381"/>
      <c r="Q105" s="107"/>
      <c r="R105" s="107"/>
      <c r="S105" s="107"/>
      <c r="T105" s="107"/>
      <c r="U105" s="107"/>
      <c r="V105" s="650"/>
      <c r="W105" s="126"/>
      <c r="X105" s="121"/>
      <c r="Y105" s="651"/>
      <c r="Z105" s="107"/>
      <c r="AA105" s="652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</row>
    <row r="106" spans="1:53">
      <c r="A106" s="158"/>
      <c r="B106" s="126"/>
      <c r="C106" s="648"/>
      <c r="D106" s="664"/>
      <c r="E106" s="649"/>
      <c r="F106" s="649"/>
      <c r="G106" s="649"/>
      <c r="H106" s="649"/>
      <c r="I106" s="649"/>
      <c r="J106" s="649"/>
      <c r="K106" s="649"/>
      <c r="L106" s="649"/>
      <c r="M106" s="649"/>
      <c r="N106" s="648"/>
      <c r="O106" s="654"/>
      <c r="P106" s="381"/>
      <c r="Q106" s="107"/>
      <c r="R106" s="107"/>
      <c r="S106" s="107"/>
      <c r="T106" s="107"/>
      <c r="U106" s="107"/>
      <c r="V106" s="650"/>
      <c r="W106" s="126"/>
      <c r="X106" s="121"/>
      <c r="Y106" s="651"/>
      <c r="Z106" s="107"/>
      <c r="AA106" s="652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</row>
    <row r="107" spans="1:53">
      <c r="A107" s="158"/>
      <c r="B107" s="126"/>
      <c r="C107" s="648"/>
      <c r="D107" s="664"/>
      <c r="E107" s="649"/>
      <c r="F107" s="649"/>
      <c r="G107" s="649"/>
      <c r="H107" s="649"/>
      <c r="I107" s="649"/>
      <c r="J107" s="649"/>
      <c r="K107" s="649"/>
      <c r="L107" s="649"/>
      <c r="M107" s="649"/>
      <c r="N107" s="648"/>
      <c r="O107" s="654"/>
      <c r="P107" s="381"/>
      <c r="Q107" s="107"/>
      <c r="R107" s="107"/>
      <c r="S107" s="107"/>
      <c r="T107" s="107"/>
      <c r="U107" s="107"/>
      <c r="V107" s="650"/>
      <c r="W107" s="126"/>
      <c r="X107" s="121"/>
      <c r="Y107" s="651"/>
      <c r="Z107" s="107"/>
      <c r="AA107" s="652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</row>
    <row r="108" spans="1:53">
      <c r="A108" s="158"/>
      <c r="B108" s="126"/>
      <c r="C108" s="648"/>
      <c r="D108" s="664"/>
      <c r="E108" s="649"/>
      <c r="F108" s="649"/>
      <c r="G108" s="649"/>
      <c r="H108" s="649"/>
      <c r="I108" s="649"/>
      <c r="J108" s="649"/>
      <c r="K108" s="649"/>
      <c r="L108" s="649"/>
      <c r="M108" s="649"/>
      <c r="N108" s="648"/>
      <c r="O108" s="654"/>
      <c r="P108" s="381"/>
      <c r="Q108" s="107"/>
      <c r="R108" s="107"/>
      <c r="S108" s="107"/>
      <c r="T108" s="107"/>
      <c r="U108" s="107"/>
      <c r="V108" s="650"/>
      <c r="W108" s="126"/>
      <c r="X108" s="121"/>
      <c r="Y108" s="651"/>
      <c r="Z108" s="107"/>
      <c r="AA108" s="655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</row>
    <row r="109" spans="1:53" ht="12.75" customHeight="1">
      <c r="A109" s="158"/>
      <c r="B109" s="126"/>
      <c r="C109" s="648"/>
      <c r="D109" s="667"/>
      <c r="E109" s="659"/>
      <c r="F109" s="660"/>
      <c r="G109" s="649"/>
      <c r="H109" s="649"/>
      <c r="I109" s="649"/>
      <c r="J109" s="649"/>
      <c r="K109" s="659"/>
      <c r="L109" s="659"/>
      <c r="M109" s="649"/>
      <c r="N109" s="653"/>
      <c r="O109" s="654"/>
      <c r="P109" s="381"/>
      <c r="Q109" s="107"/>
      <c r="R109" s="107"/>
      <c r="S109" s="107"/>
      <c r="T109" s="107"/>
      <c r="U109" s="107"/>
      <c r="V109" s="650"/>
      <c r="W109" s="126"/>
      <c r="X109" s="121"/>
      <c r="Y109" s="651"/>
      <c r="Z109" s="107"/>
      <c r="AA109" s="661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</row>
    <row r="110" spans="1:53" ht="12.75" customHeight="1">
      <c r="A110" s="158"/>
      <c r="B110" s="126"/>
      <c r="C110" s="648"/>
      <c r="D110" s="667"/>
      <c r="E110" s="659"/>
      <c r="F110" s="660"/>
      <c r="G110" s="649"/>
      <c r="H110" s="649"/>
      <c r="I110" s="649"/>
      <c r="J110" s="649"/>
      <c r="K110" s="659"/>
      <c r="L110" s="659"/>
      <c r="M110" s="649"/>
      <c r="N110" s="648"/>
      <c r="O110" s="654"/>
      <c r="P110" s="381"/>
      <c r="Q110" s="107"/>
      <c r="R110" s="107"/>
      <c r="S110" s="107"/>
      <c r="T110" s="107"/>
      <c r="U110" s="107"/>
      <c r="V110" s="650"/>
      <c r="W110" s="126"/>
      <c r="X110" s="121"/>
      <c r="Y110" s="651"/>
      <c r="Z110" s="107"/>
      <c r="AA110" s="652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</row>
    <row r="111" spans="1:53" ht="11.25" customHeight="1">
      <c r="A111" s="158"/>
      <c r="B111" s="126"/>
      <c r="C111" s="648"/>
      <c r="D111" s="667"/>
      <c r="E111" s="659"/>
      <c r="F111" s="660"/>
      <c r="G111" s="649"/>
      <c r="H111" s="649"/>
      <c r="I111" s="649"/>
      <c r="J111" s="649"/>
      <c r="K111" s="659"/>
      <c r="L111" s="659"/>
      <c r="M111" s="649"/>
      <c r="N111" s="648"/>
      <c r="O111" s="654"/>
      <c r="P111" s="381"/>
      <c r="Q111" s="107"/>
      <c r="R111" s="107"/>
      <c r="S111" s="107"/>
      <c r="T111" s="107"/>
      <c r="U111" s="107"/>
      <c r="V111" s="650"/>
      <c r="W111" s="126"/>
      <c r="X111" s="121"/>
      <c r="Y111" s="651"/>
      <c r="Z111" s="107"/>
      <c r="AA111" s="652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</row>
    <row r="112" spans="1:53" ht="12.75" customHeight="1">
      <c r="A112" s="158"/>
      <c r="B112" s="126"/>
      <c r="C112" s="648"/>
      <c r="D112" s="667"/>
      <c r="E112" s="659"/>
      <c r="F112" s="660"/>
      <c r="G112" s="649"/>
      <c r="H112" s="671"/>
      <c r="I112" s="649"/>
      <c r="J112" s="671"/>
      <c r="K112" s="664"/>
      <c r="L112" s="664"/>
      <c r="M112" s="649"/>
      <c r="N112" s="648"/>
      <c r="O112" s="654"/>
      <c r="P112" s="381"/>
      <c r="Q112" s="107"/>
      <c r="R112" s="107"/>
      <c r="S112" s="107"/>
      <c r="T112" s="107"/>
      <c r="U112" s="107"/>
      <c r="V112" s="650"/>
      <c r="W112" s="126"/>
      <c r="X112" s="121"/>
      <c r="Y112" s="651"/>
      <c r="Z112" s="107"/>
      <c r="AA112" s="65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</row>
    <row r="113" spans="1:53" ht="13.5" customHeight="1">
      <c r="A113" s="158"/>
      <c r="B113" s="126"/>
      <c r="C113" s="648"/>
      <c r="D113" s="667"/>
      <c r="E113" s="664"/>
      <c r="F113" s="660"/>
      <c r="G113" s="649"/>
      <c r="H113" s="649"/>
      <c r="I113" s="649"/>
      <c r="J113" s="649"/>
      <c r="K113" s="664"/>
      <c r="L113" s="664"/>
      <c r="M113" s="649"/>
      <c r="N113" s="648"/>
      <c r="O113" s="654"/>
      <c r="P113" s="381"/>
      <c r="Q113" s="107"/>
      <c r="R113" s="107"/>
      <c r="S113" s="107"/>
      <c r="T113" s="107"/>
      <c r="U113" s="107"/>
      <c r="V113" s="650"/>
      <c r="W113" s="126"/>
      <c r="X113" s="121"/>
      <c r="Y113" s="651"/>
      <c r="Z113" s="107"/>
      <c r="AA113" s="652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</row>
    <row r="114" spans="1:53" ht="14.25" customHeight="1">
      <c r="A114" s="158"/>
      <c r="B114" s="126"/>
      <c r="C114" s="648"/>
      <c r="D114" s="667"/>
      <c r="E114" s="659"/>
      <c r="F114" s="660"/>
      <c r="G114" s="649"/>
      <c r="H114" s="649"/>
      <c r="I114" s="649"/>
      <c r="J114" s="649"/>
      <c r="K114" s="664"/>
      <c r="L114" s="659"/>
      <c r="M114" s="649"/>
      <c r="N114" s="648"/>
      <c r="O114" s="654"/>
      <c r="P114" s="381"/>
      <c r="Q114" s="107"/>
      <c r="R114" s="107"/>
      <c r="S114" s="107"/>
      <c r="T114" s="107"/>
      <c r="U114" s="107"/>
      <c r="V114" s="650"/>
      <c r="W114" s="126"/>
      <c r="X114" s="121"/>
      <c r="Y114" s="651"/>
      <c r="Z114" s="107"/>
      <c r="AA114" s="652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</row>
    <row r="115" spans="1:53">
      <c r="A115" s="158"/>
      <c r="B115" s="126"/>
      <c r="C115" s="648"/>
      <c r="D115" s="667"/>
      <c r="E115" s="664"/>
      <c r="F115" s="660"/>
      <c r="G115" s="649"/>
      <c r="H115" s="649"/>
      <c r="I115" s="649"/>
      <c r="J115" s="649"/>
      <c r="K115" s="660"/>
      <c r="L115" s="660"/>
      <c r="M115" s="99"/>
      <c r="N115" s="648"/>
      <c r="O115" s="654"/>
      <c r="P115" s="381"/>
      <c r="Q115" s="107"/>
      <c r="R115" s="107"/>
      <c r="S115" s="107"/>
      <c r="T115" s="107"/>
      <c r="U115" s="107"/>
      <c r="V115" s="650"/>
      <c r="W115" s="126"/>
      <c r="X115" s="121"/>
      <c r="Y115" s="651"/>
      <c r="Z115" s="107"/>
      <c r="AA115" s="652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</row>
    <row r="116" spans="1:53" ht="14.25" customHeight="1">
      <c r="A116" s="158"/>
      <c r="B116" s="126"/>
      <c r="C116" s="648"/>
      <c r="D116" s="667"/>
      <c r="E116" s="664"/>
      <c r="F116" s="664"/>
      <c r="G116" s="649"/>
      <c r="H116" s="649"/>
      <c r="I116" s="649"/>
      <c r="J116" s="659"/>
      <c r="K116" s="671"/>
      <c r="L116" s="664"/>
      <c r="M116" s="660"/>
      <c r="N116" s="648"/>
      <c r="O116" s="654"/>
      <c r="P116" s="381"/>
      <c r="Q116" s="107"/>
      <c r="R116" s="107"/>
      <c r="S116" s="107"/>
      <c r="T116" s="107"/>
      <c r="U116" s="107"/>
      <c r="V116" s="650"/>
      <c r="W116" s="126"/>
      <c r="X116" s="121"/>
      <c r="Y116" s="651"/>
      <c r="Z116" s="107"/>
      <c r="AA116" s="652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</row>
    <row r="117" spans="1:53">
      <c r="A117" s="158"/>
      <c r="B117" s="126"/>
      <c r="C117" s="648"/>
      <c r="D117" s="667"/>
      <c r="E117" s="659"/>
      <c r="F117" s="660"/>
      <c r="G117" s="649"/>
      <c r="H117" s="649"/>
      <c r="I117" s="649"/>
      <c r="J117" s="649"/>
      <c r="K117" s="659"/>
      <c r="L117" s="659"/>
      <c r="M117" s="649"/>
      <c r="N117" s="648"/>
      <c r="O117" s="654"/>
      <c r="P117" s="381"/>
      <c r="Q117" s="107"/>
      <c r="R117" s="107"/>
      <c r="S117" s="107"/>
      <c r="T117" s="107"/>
      <c r="U117" s="107"/>
      <c r="V117" s="650"/>
      <c r="W117" s="126"/>
      <c r="X117" s="121"/>
      <c r="Y117" s="651"/>
      <c r="Z117" s="107"/>
      <c r="AA117" s="652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</row>
    <row r="118" spans="1:53" ht="11.25" customHeight="1">
      <c r="A118" s="158"/>
      <c r="B118" s="126"/>
      <c r="C118" s="648"/>
      <c r="D118" s="667"/>
      <c r="E118" s="664"/>
      <c r="F118" s="660"/>
      <c r="G118" s="649"/>
      <c r="H118" s="649"/>
      <c r="I118" s="649"/>
      <c r="J118" s="649"/>
      <c r="K118" s="660"/>
      <c r="L118" s="660"/>
      <c r="M118" s="649"/>
      <c r="N118" s="648"/>
      <c r="O118" s="662"/>
      <c r="P118" s="381"/>
      <c r="Q118" s="107"/>
      <c r="R118" s="107"/>
      <c r="S118" s="107"/>
      <c r="T118" s="107"/>
      <c r="U118" s="107"/>
      <c r="V118" s="650"/>
      <c r="W118" s="126"/>
      <c r="X118" s="121"/>
      <c r="Y118" s="651"/>
      <c r="Z118" s="107"/>
      <c r="AA118" s="663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</row>
    <row r="119" spans="1:53">
      <c r="A119" s="158"/>
      <c r="B119" s="126"/>
      <c r="C119" s="648"/>
      <c r="D119" s="667"/>
      <c r="E119" s="659"/>
      <c r="F119" s="660"/>
      <c r="G119" s="649"/>
      <c r="H119" s="649"/>
      <c r="I119" s="649"/>
      <c r="J119" s="649"/>
      <c r="K119" s="660"/>
      <c r="L119" s="660"/>
      <c r="M119" s="649"/>
      <c r="N119" s="648"/>
      <c r="O119" s="654"/>
      <c r="P119" s="381"/>
      <c r="Q119" s="107"/>
      <c r="R119" s="107"/>
      <c r="S119" s="107"/>
      <c r="T119" s="107"/>
      <c r="U119" s="107"/>
      <c r="V119" s="650"/>
      <c r="W119" s="126"/>
      <c r="X119" s="121"/>
      <c r="Y119" s="651"/>
      <c r="Z119" s="107"/>
      <c r="AA119" s="652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</row>
    <row r="120" spans="1:53">
      <c r="A120" s="158"/>
      <c r="B120" s="126"/>
      <c r="C120" s="648"/>
      <c r="D120" s="667"/>
      <c r="E120" s="660"/>
      <c r="F120" s="664"/>
      <c r="G120" s="649"/>
      <c r="H120" s="649"/>
      <c r="I120" s="649"/>
      <c r="J120" s="649"/>
      <c r="K120" s="671"/>
      <c r="L120" s="664"/>
      <c r="M120" s="649"/>
      <c r="N120" s="648"/>
      <c r="O120" s="662"/>
      <c r="P120" s="381"/>
      <c r="Q120" s="107"/>
      <c r="R120" s="107"/>
      <c r="S120" s="107"/>
      <c r="T120" s="107"/>
      <c r="U120" s="107"/>
      <c r="V120" s="650"/>
      <c r="W120" s="126"/>
      <c r="X120" s="121"/>
      <c r="Y120" s="651"/>
      <c r="Z120" s="107"/>
      <c r="AA120" s="663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</row>
    <row r="121" spans="1:53" hidden="1">
      <c r="A121" s="158"/>
      <c r="B121" s="126"/>
      <c r="C121" s="648"/>
      <c r="D121" s="667"/>
      <c r="E121" s="664"/>
      <c r="F121" s="660"/>
      <c r="G121" s="649"/>
      <c r="H121" s="649"/>
      <c r="I121" s="649"/>
      <c r="J121" s="649"/>
      <c r="K121" s="659"/>
      <c r="L121" s="659"/>
      <c r="M121" s="649"/>
      <c r="N121" s="648"/>
      <c r="O121" s="654"/>
      <c r="P121" s="381"/>
      <c r="Q121" s="107"/>
      <c r="R121" s="107"/>
      <c r="S121" s="107"/>
      <c r="T121" s="107"/>
      <c r="U121" s="107"/>
      <c r="V121" s="650"/>
      <c r="W121" s="126"/>
      <c r="X121" s="121"/>
      <c r="Y121" s="651"/>
      <c r="Z121" s="107"/>
      <c r="AA121" s="65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</row>
    <row r="122" spans="1:53">
      <c r="A122" s="158"/>
      <c r="B122" s="102"/>
      <c r="C122" s="648"/>
      <c r="D122" s="667"/>
      <c r="E122" s="660"/>
      <c r="F122" s="660"/>
      <c r="G122" s="649"/>
      <c r="H122" s="649"/>
      <c r="I122" s="649"/>
      <c r="J122" s="649"/>
      <c r="K122" s="664"/>
      <c r="L122" s="664"/>
      <c r="M122" s="649"/>
      <c r="N122" s="648"/>
      <c r="O122" s="654"/>
      <c r="P122" s="381"/>
      <c r="Q122" s="107"/>
      <c r="R122" s="107"/>
      <c r="S122" s="107"/>
      <c r="T122" s="107"/>
      <c r="U122" s="107"/>
      <c r="V122" s="650"/>
      <c r="W122" s="126"/>
      <c r="X122" s="121"/>
      <c r="Y122" s="651"/>
      <c r="Z122" s="107"/>
      <c r="AA122" s="652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</row>
    <row r="123" spans="1:53">
      <c r="A123" s="158"/>
      <c r="B123" s="126"/>
      <c r="C123" s="648"/>
      <c r="D123" s="667"/>
      <c r="E123" s="659"/>
      <c r="F123" s="660"/>
      <c r="G123" s="671"/>
      <c r="H123" s="649"/>
      <c r="I123" s="649"/>
      <c r="J123" s="649"/>
      <c r="K123" s="659"/>
      <c r="L123" s="660"/>
      <c r="M123" s="649"/>
      <c r="N123" s="653"/>
      <c r="O123" s="662"/>
      <c r="P123" s="381"/>
      <c r="Q123" s="107"/>
      <c r="R123" s="107"/>
      <c r="S123" s="107"/>
      <c r="T123" s="107"/>
      <c r="U123" s="107"/>
      <c r="V123" s="650"/>
      <c r="W123" s="126"/>
      <c r="X123" s="121"/>
      <c r="Y123" s="651"/>
      <c r="Z123" s="107"/>
      <c r="AA123" s="663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</row>
    <row r="124" spans="1:53">
      <c r="A124" s="158"/>
      <c r="B124" s="126"/>
      <c r="C124" s="648"/>
      <c r="D124" s="667"/>
      <c r="E124" s="671"/>
      <c r="F124" s="671"/>
      <c r="G124" s="649"/>
      <c r="H124" s="649"/>
      <c r="I124" s="649"/>
      <c r="J124" s="649"/>
      <c r="K124" s="672"/>
      <c r="L124" s="671"/>
      <c r="M124" s="649"/>
      <c r="N124" s="653"/>
      <c r="O124" s="654"/>
      <c r="P124" s="381"/>
      <c r="Q124" s="107"/>
      <c r="R124" s="107"/>
      <c r="S124" s="107"/>
      <c r="T124" s="107"/>
      <c r="U124" s="107"/>
      <c r="V124" s="650"/>
      <c r="W124" s="126"/>
      <c r="X124" s="121"/>
      <c r="Y124" s="651"/>
      <c r="Z124" s="107"/>
      <c r="AA124" s="666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</row>
    <row r="125" spans="1:53">
      <c r="A125" s="158"/>
      <c r="B125" s="126"/>
      <c r="C125" s="648"/>
      <c r="D125" s="667"/>
      <c r="E125" s="154"/>
      <c r="F125" s="154"/>
      <c r="G125" s="154"/>
      <c r="H125" s="154"/>
      <c r="I125" s="154"/>
      <c r="J125" s="154"/>
      <c r="K125" s="154"/>
      <c r="L125" s="154"/>
      <c r="M125" s="154"/>
      <c r="N125" s="653"/>
      <c r="O125" s="654"/>
      <c r="P125" s="381"/>
      <c r="Q125" s="107"/>
      <c r="R125" s="107"/>
      <c r="S125" s="107"/>
      <c r="T125" s="107"/>
      <c r="U125" s="107"/>
      <c r="V125" s="650"/>
      <c r="W125" s="126"/>
      <c r="X125" s="121"/>
      <c r="Y125" s="651"/>
      <c r="Z125" s="107"/>
      <c r="AA125" s="652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</row>
    <row r="126" spans="1:53" ht="11.25" customHeight="1">
      <c r="A126" s="158"/>
      <c r="B126" s="126"/>
      <c r="C126" s="648"/>
      <c r="D126" s="667"/>
      <c r="E126" s="154"/>
      <c r="F126" s="154"/>
      <c r="G126" s="154"/>
      <c r="H126" s="154"/>
      <c r="I126" s="154"/>
      <c r="J126" s="154"/>
      <c r="K126" s="154"/>
      <c r="L126" s="154"/>
      <c r="M126" s="154"/>
      <c r="N126" s="653"/>
      <c r="O126" s="654"/>
      <c r="P126" s="381"/>
      <c r="Q126" s="107"/>
      <c r="R126" s="107"/>
      <c r="S126" s="107"/>
      <c r="T126" s="107"/>
      <c r="U126" s="107"/>
      <c r="V126" s="650"/>
      <c r="W126" s="126"/>
      <c r="X126" s="121"/>
      <c r="Y126" s="651"/>
      <c r="Z126" s="107"/>
      <c r="AA126" s="652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</row>
    <row r="127" spans="1:53" ht="12.75" customHeight="1">
      <c r="A127" s="158"/>
      <c r="B127" s="126"/>
      <c r="C127" s="648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653"/>
      <c r="O127" s="654"/>
      <c r="P127" s="381"/>
      <c r="Q127" s="107"/>
      <c r="R127" s="107"/>
      <c r="S127" s="107"/>
      <c r="T127" s="107"/>
      <c r="U127" s="107"/>
      <c r="V127" s="650"/>
      <c r="W127" s="126"/>
      <c r="X127" s="121"/>
      <c r="Y127" s="651"/>
      <c r="Z127" s="107"/>
      <c r="AA127" s="652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</row>
    <row r="128" spans="1:53" ht="11.25" customHeight="1">
      <c r="A128" s="158"/>
      <c r="B128" s="126"/>
      <c r="C128" s="648"/>
      <c r="D128" s="154"/>
      <c r="E128" s="154"/>
      <c r="F128" s="154"/>
      <c r="G128" s="154"/>
      <c r="H128" s="154"/>
      <c r="I128" s="154"/>
      <c r="J128" s="668"/>
      <c r="K128" s="154"/>
      <c r="L128" s="154"/>
      <c r="M128" s="154"/>
      <c r="N128" s="656"/>
      <c r="O128" s="654"/>
      <c r="P128" s="381"/>
      <c r="Q128" s="107"/>
      <c r="R128" s="107"/>
      <c r="S128" s="107"/>
      <c r="T128" s="107"/>
      <c r="U128" s="107"/>
      <c r="V128" s="669"/>
      <c r="W128" s="126"/>
      <c r="X128" s="670"/>
      <c r="Y128" s="651"/>
      <c r="Z128" s="107"/>
      <c r="AA128" s="652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</row>
    <row r="129" spans="1:53">
      <c r="A129" s="201"/>
      <c r="B129" s="107"/>
      <c r="C129" s="201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99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</row>
    <row r="130" spans="1:53">
      <c r="A130" s="107"/>
      <c r="B130" s="126"/>
      <c r="C130" s="381"/>
      <c r="D130" s="205"/>
      <c r="E130" s="205"/>
      <c r="F130" s="205"/>
      <c r="G130" s="205"/>
      <c r="H130" s="205"/>
      <c r="I130" s="205"/>
      <c r="J130" s="205"/>
      <c r="K130" s="205"/>
      <c r="L130" s="126"/>
      <c r="M130" s="126"/>
      <c r="N130" s="99"/>
      <c r="O130" s="99"/>
      <c r="P130" s="126"/>
      <c r="Q130" s="381"/>
      <c r="R130" s="107"/>
      <c r="S130" s="381"/>
      <c r="T130" s="126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</row>
    <row r="131" spans="1:53">
      <c r="A131" s="107"/>
      <c r="B131" s="126"/>
      <c r="C131" s="99"/>
      <c r="D131" s="643"/>
      <c r="E131" s="205"/>
      <c r="F131" s="205"/>
      <c r="G131" s="205"/>
      <c r="H131" s="205"/>
      <c r="I131" s="205"/>
      <c r="J131" s="205"/>
      <c r="K131" s="205"/>
      <c r="L131" s="126"/>
      <c r="M131" s="126"/>
      <c r="N131" s="99"/>
      <c r="O131" s="99"/>
      <c r="P131" s="126"/>
      <c r="Q131" s="381"/>
      <c r="R131" s="107"/>
      <c r="S131" s="381"/>
      <c r="T131" s="126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</row>
    <row r="132" spans="1:53">
      <c r="A132" s="107"/>
      <c r="B132" s="381"/>
      <c r="C132" s="381"/>
      <c r="D132" s="205"/>
      <c r="E132" s="205"/>
      <c r="F132" s="205"/>
      <c r="G132" s="205"/>
      <c r="H132" s="107"/>
      <c r="I132" s="107"/>
      <c r="J132" s="205"/>
      <c r="K132" s="105"/>
      <c r="L132" s="126"/>
      <c r="M132" s="126"/>
      <c r="N132" s="99"/>
      <c r="O132" s="99"/>
      <c r="P132" s="381"/>
      <c r="Q132" s="381"/>
      <c r="R132" s="107"/>
      <c r="S132" s="381"/>
      <c r="T132" s="126"/>
      <c r="U132" s="107"/>
      <c r="V132" s="107"/>
      <c r="W132" s="107"/>
      <c r="X132" s="107"/>
      <c r="Y132" s="107"/>
      <c r="Z132" s="107"/>
      <c r="AA132" s="645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</row>
    <row r="133" spans="1:53">
      <c r="A133" s="107"/>
      <c r="B133" s="126"/>
      <c r="C133" s="126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99"/>
      <c r="O133" s="99"/>
      <c r="P133" s="381"/>
      <c r="Q133" s="381"/>
      <c r="R133" s="107"/>
      <c r="S133" s="381"/>
      <c r="T133" s="126"/>
      <c r="U133" s="107"/>
      <c r="V133" s="107"/>
      <c r="W133" s="107"/>
      <c r="X133" s="107"/>
      <c r="Y133" s="350"/>
      <c r="Z133" s="107"/>
      <c r="AA133" s="645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</row>
    <row r="134" spans="1:53">
      <c r="A134" s="107"/>
      <c r="B134" s="381"/>
      <c r="C134" s="107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99"/>
      <c r="O134" s="99"/>
      <c r="P134" s="126"/>
      <c r="Q134" s="381"/>
      <c r="R134" s="107"/>
      <c r="S134" s="381"/>
      <c r="T134" s="126"/>
      <c r="U134" s="107"/>
      <c r="V134" s="107"/>
      <c r="W134" s="107"/>
      <c r="X134" s="107"/>
      <c r="Y134" s="350"/>
      <c r="Z134" s="107"/>
      <c r="AA134" s="646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</row>
    <row r="135" spans="1:53">
      <c r="A135" s="107"/>
      <c r="B135" s="126"/>
      <c r="C135" s="205"/>
      <c r="D135" s="126"/>
      <c r="E135" s="126"/>
      <c r="F135" s="126"/>
      <c r="G135" s="126"/>
      <c r="H135" s="102"/>
      <c r="I135" s="126"/>
      <c r="J135" s="126"/>
      <c r="K135" s="126"/>
      <c r="L135" s="126"/>
      <c r="M135" s="102"/>
      <c r="N135" s="99"/>
      <c r="O135" s="99"/>
      <c r="P135" s="205"/>
      <c r="Q135" s="381"/>
      <c r="R135" s="126"/>
      <c r="S135" s="381"/>
      <c r="T135" s="126"/>
      <c r="U135" s="107"/>
      <c r="V135" s="284"/>
      <c r="W135" s="381"/>
      <c r="X135" s="158"/>
      <c r="Y135" s="647"/>
      <c r="Z135" s="107"/>
      <c r="AA135" s="646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</row>
    <row r="136" spans="1:53">
      <c r="A136" s="158"/>
      <c r="B136" s="126"/>
      <c r="C136" s="648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8"/>
      <c r="O136" s="381"/>
      <c r="P136" s="381"/>
      <c r="Q136" s="107"/>
      <c r="R136" s="556"/>
      <c r="S136" s="107"/>
      <c r="T136" s="107"/>
      <c r="U136" s="107"/>
      <c r="V136" s="650"/>
      <c r="W136" s="126"/>
      <c r="X136" s="121"/>
      <c r="Y136" s="651"/>
      <c r="Z136" s="107"/>
      <c r="AA136" s="652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</row>
    <row r="137" spans="1:53">
      <c r="A137" s="158"/>
      <c r="B137" s="126"/>
      <c r="C137" s="648"/>
      <c r="D137" s="649"/>
      <c r="E137" s="649"/>
      <c r="F137" s="649"/>
      <c r="G137" s="649"/>
      <c r="H137" s="649"/>
      <c r="I137" s="649"/>
      <c r="J137" s="649"/>
      <c r="K137" s="649"/>
      <c r="L137" s="649"/>
      <c r="M137" s="649"/>
      <c r="N137" s="653"/>
      <c r="O137" s="654"/>
      <c r="P137" s="381"/>
      <c r="Q137" s="107"/>
      <c r="R137" s="107"/>
      <c r="S137" s="107"/>
      <c r="T137" s="107"/>
      <c r="U137" s="107"/>
      <c r="V137" s="650"/>
      <c r="W137" s="126"/>
      <c r="X137" s="121"/>
      <c r="Y137" s="651"/>
      <c r="Z137" s="107"/>
      <c r="AA137" s="652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</row>
    <row r="138" spans="1:53">
      <c r="A138" s="158"/>
      <c r="B138" s="126"/>
      <c r="C138" s="648"/>
      <c r="D138" s="649"/>
      <c r="E138" s="649"/>
      <c r="F138" s="649"/>
      <c r="G138" s="664"/>
      <c r="H138" s="649"/>
      <c r="I138" s="649"/>
      <c r="J138" s="664"/>
      <c r="K138" s="649"/>
      <c r="L138" s="649"/>
      <c r="M138" s="649"/>
      <c r="N138" s="648"/>
      <c r="O138" s="654"/>
      <c r="P138" s="381"/>
      <c r="Q138" s="107"/>
      <c r="R138" s="107"/>
      <c r="S138" s="107"/>
      <c r="T138" s="107"/>
      <c r="U138" s="107"/>
      <c r="V138" s="650"/>
      <c r="W138" s="126"/>
      <c r="X138" s="121"/>
      <c r="Y138" s="651"/>
      <c r="Z138" s="107"/>
      <c r="AA138" s="655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</row>
    <row r="139" spans="1:53">
      <c r="A139" s="158"/>
      <c r="B139" s="126"/>
      <c r="C139" s="648"/>
      <c r="D139" s="649"/>
      <c r="E139" s="649"/>
      <c r="F139" s="649"/>
      <c r="G139" s="649"/>
      <c r="H139" s="649"/>
      <c r="I139" s="649"/>
      <c r="J139" s="649"/>
      <c r="K139" s="649"/>
      <c r="L139" s="649"/>
      <c r="M139" s="664"/>
      <c r="N139" s="656"/>
      <c r="O139" s="654"/>
      <c r="P139" s="381"/>
      <c r="Q139" s="107"/>
      <c r="R139" s="107"/>
      <c r="S139" s="107"/>
      <c r="T139" s="107"/>
      <c r="U139" s="107"/>
      <c r="V139" s="650"/>
      <c r="W139" s="126"/>
      <c r="X139" s="121"/>
      <c r="Y139" s="651"/>
      <c r="Z139" s="107"/>
      <c r="AA139" s="652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</row>
    <row r="140" spans="1:53">
      <c r="A140" s="158"/>
      <c r="B140" s="126"/>
      <c r="C140" s="648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648"/>
      <c r="O140" s="654"/>
      <c r="P140" s="381"/>
      <c r="Q140" s="107"/>
      <c r="R140" s="107"/>
      <c r="S140" s="107"/>
      <c r="T140" s="107"/>
      <c r="U140" s="107"/>
      <c r="V140" s="650"/>
      <c r="W140" s="126"/>
      <c r="X140" s="121"/>
      <c r="Y140" s="651"/>
      <c r="Z140" s="107"/>
      <c r="AA140" s="65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</row>
    <row r="141" spans="1:53">
      <c r="A141" s="158"/>
      <c r="B141" s="126"/>
      <c r="C141" s="648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8"/>
      <c r="O141" s="654"/>
      <c r="P141" s="381"/>
      <c r="Q141" s="107"/>
      <c r="R141" s="107"/>
      <c r="S141" s="107"/>
      <c r="T141" s="107"/>
      <c r="U141" s="107"/>
      <c r="V141" s="650"/>
      <c r="W141" s="126"/>
      <c r="X141" s="121"/>
      <c r="Y141" s="651"/>
      <c r="Z141" s="107"/>
      <c r="AA141" s="655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</row>
    <row r="142" spans="1:53">
      <c r="A142" s="158"/>
      <c r="B142" s="126"/>
      <c r="C142" s="648"/>
      <c r="D142" s="649"/>
      <c r="E142" s="649"/>
      <c r="F142" s="99"/>
      <c r="G142" s="659"/>
      <c r="H142" s="664"/>
      <c r="I142" s="649"/>
      <c r="J142" s="649"/>
      <c r="K142" s="649"/>
      <c r="L142" s="649"/>
      <c r="M142" s="649"/>
      <c r="N142" s="658"/>
      <c r="O142" s="654"/>
      <c r="P142" s="381"/>
      <c r="Q142" s="107"/>
      <c r="R142" s="107"/>
      <c r="S142" s="107"/>
      <c r="T142" s="107"/>
      <c r="U142" s="107"/>
      <c r="V142" s="650"/>
      <c r="W142" s="126"/>
      <c r="X142" s="121"/>
      <c r="Y142" s="651"/>
      <c r="Z142" s="107"/>
      <c r="AA142" s="65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</row>
    <row r="143" spans="1:53">
      <c r="A143" s="158"/>
      <c r="B143" s="126"/>
      <c r="C143" s="648"/>
      <c r="D143" s="555"/>
      <c r="E143" s="649"/>
      <c r="F143" s="649"/>
      <c r="G143" s="649"/>
      <c r="H143" s="649"/>
      <c r="I143" s="649"/>
      <c r="J143" s="649"/>
      <c r="K143" s="649"/>
      <c r="L143" s="649"/>
      <c r="M143" s="649"/>
      <c r="N143" s="648"/>
      <c r="O143" s="654"/>
      <c r="P143" s="381"/>
      <c r="Q143" s="107"/>
      <c r="R143" s="107"/>
      <c r="S143" s="107"/>
      <c r="T143" s="107"/>
      <c r="U143" s="107"/>
      <c r="V143" s="650"/>
      <c r="W143" s="126"/>
      <c r="X143" s="121"/>
      <c r="Y143" s="651"/>
      <c r="Z143" s="107"/>
      <c r="AA143" s="652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</row>
    <row r="144" spans="1:53">
      <c r="A144" s="158"/>
      <c r="B144" s="126"/>
      <c r="C144" s="648"/>
      <c r="D144" s="555"/>
      <c r="E144" s="649"/>
      <c r="F144" s="649"/>
      <c r="G144" s="649"/>
      <c r="H144" s="649"/>
      <c r="I144" s="649"/>
      <c r="J144" s="649"/>
      <c r="K144" s="649"/>
      <c r="L144" s="649"/>
      <c r="M144" s="649"/>
      <c r="N144" s="648"/>
      <c r="O144" s="654"/>
      <c r="P144" s="381"/>
      <c r="Q144" s="107"/>
      <c r="R144" s="107"/>
      <c r="S144" s="107"/>
      <c r="T144" s="107"/>
      <c r="U144" s="107"/>
      <c r="V144" s="650"/>
      <c r="W144" s="126"/>
      <c r="X144" s="121"/>
      <c r="Y144" s="651"/>
      <c r="Z144" s="107"/>
      <c r="AA144" s="652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</row>
    <row r="145" spans="1:53">
      <c r="A145" s="158"/>
      <c r="B145" s="126"/>
      <c r="C145" s="648"/>
      <c r="D145" s="555"/>
      <c r="E145" s="649"/>
      <c r="F145" s="649"/>
      <c r="G145" s="649"/>
      <c r="H145" s="649"/>
      <c r="I145" s="649"/>
      <c r="J145" s="649"/>
      <c r="K145" s="649"/>
      <c r="L145" s="649"/>
      <c r="M145" s="649"/>
      <c r="N145" s="648"/>
      <c r="O145" s="654"/>
      <c r="P145" s="381"/>
      <c r="Q145" s="107"/>
      <c r="R145" s="107"/>
      <c r="S145" s="107"/>
      <c r="T145" s="107"/>
      <c r="U145" s="107"/>
      <c r="V145" s="650"/>
      <c r="W145" s="126"/>
      <c r="X145" s="121"/>
      <c r="Y145" s="651"/>
      <c r="Z145" s="107"/>
      <c r="AA145" s="652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</row>
    <row r="146" spans="1:53">
      <c r="A146" s="158"/>
      <c r="B146" s="126"/>
      <c r="C146" s="648"/>
      <c r="D146" s="555"/>
      <c r="E146" s="649"/>
      <c r="F146" s="649"/>
      <c r="G146" s="649"/>
      <c r="H146" s="649"/>
      <c r="I146" s="649"/>
      <c r="J146" s="649"/>
      <c r="K146" s="649"/>
      <c r="L146" s="649"/>
      <c r="M146" s="649"/>
      <c r="N146" s="648"/>
      <c r="O146" s="654"/>
      <c r="P146" s="381"/>
      <c r="Q146" s="107"/>
      <c r="R146" s="107"/>
      <c r="S146" s="107"/>
      <c r="T146" s="107"/>
      <c r="U146" s="107"/>
      <c r="V146" s="650"/>
      <c r="W146" s="126"/>
      <c r="X146" s="121"/>
      <c r="Y146" s="651"/>
      <c r="Z146" s="107"/>
      <c r="AA146" s="652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</row>
    <row r="147" spans="1:53">
      <c r="A147" s="158"/>
      <c r="B147" s="126"/>
      <c r="C147" s="648"/>
      <c r="D147" s="555"/>
      <c r="E147" s="649"/>
      <c r="F147" s="649"/>
      <c r="G147" s="649"/>
      <c r="H147" s="649"/>
      <c r="I147" s="649"/>
      <c r="J147" s="649"/>
      <c r="K147" s="649"/>
      <c r="L147" s="649"/>
      <c r="M147" s="649"/>
      <c r="N147" s="648"/>
      <c r="O147" s="654"/>
      <c r="P147" s="381"/>
      <c r="Q147" s="107"/>
      <c r="R147" s="107"/>
      <c r="S147" s="107"/>
      <c r="T147" s="107"/>
      <c r="U147" s="107"/>
      <c r="V147" s="650"/>
      <c r="W147" s="126"/>
      <c r="X147" s="121"/>
      <c r="Y147" s="651"/>
      <c r="Z147" s="107"/>
      <c r="AA147" s="652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</row>
    <row r="148" spans="1:53">
      <c r="A148" s="158"/>
      <c r="B148" s="126"/>
      <c r="C148" s="648"/>
      <c r="D148" s="555"/>
      <c r="E148" s="649"/>
      <c r="F148" s="649"/>
      <c r="G148" s="649"/>
      <c r="H148" s="649"/>
      <c r="I148" s="649"/>
      <c r="J148" s="649"/>
      <c r="K148" s="649"/>
      <c r="L148" s="649"/>
      <c r="M148" s="649"/>
      <c r="N148" s="648"/>
      <c r="O148" s="654"/>
      <c r="P148" s="381"/>
      <c r="Q148" s="107"/>
      <c r="R148" s="107"/>
      <c r="S148" s="107"/>
      <c r="T148" s="107"/>
      <c r="U148" s="107"/>
      <c r="V148" s="650"/>
      <c r="W148" s="126"/>
      <c r="X148" s="121"/>
      <c r="Y148" s="651"/>
      <c r="Z148" s="107"/>
      <c r="AA148" s="652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</row>
    <row r="149" spans="1:53" ht="13.5" customHeight="1">
      <c r="A149" s="158"/>
      <c r="B149" s="126"/>
      <c r="C149" s="648"/>
      <c r="D149" s="555"/>
      <c r="E149" s="649"/>
      <c r="F149" s="649"/>
      <c r="G149" s="649"/>
      <c r="H149" s="649"/>
      <c r="I149" s="649"/>
      <c r="J149" s="649"/>
      <c r="K149" s="649"/>
      <c r="L149" s="649"/>
      <c r="M149" s="649"/>
      <c r="N149" s="648"/>
      <c r="O149" s="654"/>
      <c r="P149" s="381"/>
      <c r="Q149" s="107"/>
      <c r="R149" s="107"/>
      <c r="S149" s="107"/>
      <c r="T149" s="107"/>
      <c r="U149" s="107"/>
      <c r="V149" s="650"/>
      <c r="W149" s="126"/>
      <c r="X149" s="121"/>
      <c r="Y149" s="651"/>
      <c r="Z149" s="107"/>
      <c r="AA149" s="652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</row>
    <row r="150" spans="1:53">
      <c r="A150" s="158"/>
      <c r="B150" s="126"/>
      <c r="C150" s="648"/>
      <c r="D150" s="555"/>
      <c r="E150" s="649"/>
      <c r="F150" s="649"/>
      <c r="G150" s="649"/>
      <c r="H150" s="649"/>
      <c r="I150" s="649"/>
      <c r="J150" s="649"/>
      <c r="K150" s="649"/>
      <c r="L150" s="649"/>
      <c r="M150" s="649"/>
      <c r="N150" s="648"/>
      <c r="O150" s="654"/>
      <c r="P150" s="381"/>
      <c r="Q150" s="107"/>
      <c r="R150" s="107"/>
      <c r="S150" s="107"/>
      <c r="T150" s="107"/>
      <c r="U150" s="107"/>
      <c r="V150" s="650"/>
      <c r="W150" s="126"/>
      <c r="X150" s="121"/>
      <c r="Y150" s="651"/>
      <c r="Z150" s="107"/>
      <c r="AA150" s="655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</row>
    <row r="151" spans="1:53" ht="12.75" customHeight="1">
      <c r="A151" s="158"/>
      <c r="B151" s="126"/>
      <c r="C151" s="648"/>
      <c r="D151" s="555"/>
      <c r="E151" s="659"/>
      <c r="F151" s="660"/>
      <c r="G151" s="649"/>
      <c r="H151" s="649"/>
      <c r="I151" s="649"/>
      <c r="J151" s="649"/>
      <c r="K151" s="659"/>
      <c r="L151" s="659"/>
      <c r="M151" s="649"/>
      <c r="N151" s="653"/>
      <c r="O151" s="654"/>
      <c r="P151" s="381"/>
      <c r="Q151" s="107"/>
      <c r="R151" s="107"/>
      <c r="S151" s="107"/>
      <c r="T151" s="107"/>
      <c r="U151" s="107"/>
      <c r="V151" s="650"/>
      <c r="W151" s="126"/>
      <c r="X151" s="121"/>
      <c r="Y151" s="651"/>
      <c r="Z151" s="107"/>
      <c r="AA151" s="661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</row>
    <row r="152" spans="1:53">
      <c r="A152" s="158"/>
      <c r="B152" s="126"/>
      <c r="C152" s="648"/>
      <c r="D152" s="555"/>
      <c r="E152" s="659"/>
      <c r="F152" s="660"/>
      <c r="G152" s="649"/>
      <c r="H152" s="649"/>
      <c r="I152" s="649"/>
      <c r="J152" s="649"/>
      <c r="K152" s="659"/>
      <c r="L152" s="659"/>
      <c r="M152" s="649"/>
      <c r="N152" s="648"/>
      <c r="O152" s="654"/>
      <c r="P152" s="381"/>
      <c r="Q152" s="107"/>
      <c r="R152" s="107"/>
      <c r="S152" s="107"/>
      <c r="T152" s="107"/>
      <c r="U152" s="107"/>
      <c r="V152" s="650"/>
      <c r="W152" s="126"/>
      <c r="X152" s="121"/>
      <c r="Y152" s="651"/>
      <c r="Z152" s="107"/>
      <c r="AA152" s="652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</row>
    <row r="153" spans="1:53" ht="12.75" customHeight="1">
      <c r="A153" s="158"/>
      <c r="B153" s="126"/>
      <c r="C153" s="648"/>
      <c r="D153" s="555"/>
      <c r="E153" s="659"/>
      <c r="F153" s="660"/>
      <c r="G153" s="649"/>
      <c r="H153" s="649"/>
      <c r="I153" s="649"/>
      <c r="J153" s="649"/>
      <c r="K153" s="659"/>
      <c r="L153" s="659"/>
      <c r="M153" s="649"/>
      <c r="N153" s="648"/>
      <c r="O153" s="654"/>
      <c r="P153" s="381"/>
      <c r="Q153" s="107"/>
      <c r="R153" s="107"/>
      <c r="S153" s="107"/>
      <c r="T153" s="107"/>
      <c r="U153" s="107"/>
      <c r="V153" s="650"/>
      <c r="W153" s="126"/>
      <c r="X153" s="121"/>
      <c r="Y153" s="651"/>
      <c r="Z153" s="107"/>
      <c r="AA153" s="652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</row>
    <row r="154" spans="1:53">
      <c r="A154" s="158"/>
      <c r="B154" s="126"/>
      <c r="C154" s="648"/>
      <c r="D154" s="673"/>
      <c r="E154" s="659"/>
      <c r="F154" s="660"/>
      <c r="G154" s="649"/>
      <c r="H154" s="671"/>
      <c r="I154" s="649"/>
      <c r="J154" s="671"/>
      <c r="K154" s="664"/>
      <c r="L154" s="664"/>
      <c r="M154" s="649"/>
      <c r="N154" s="648"/>
      <c r="O154" s="654"/>
      <c r="P154" s="381"/>
      <c r="Q154" s="107"/>
      <c r="R154" s="107"/>
      <c r="S154" s="107"/>
      <c r="T154" s="107"/>
      <c r="U154" s="107"/>
      <c r="V154" s="650"/>
      <c r="W154" s="126"/>
      <c r="X154" s="121"/>
      <c r="Y154" s="651"/>
      <c r="Z154" s="107"/>
      <c r="AA154" s="65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</row>
    <row r="155" spans="1:53">
      <c r="A155" s="158"/>
      <c r="B155" s="126"/>
      <c r="C155" s="648"/>
      <c r="D155" s="555"/>
      <c r="E155" s="664"/>
      <c r="F155" s="660"/>
      <c r="G155" s="649"/>
      <c r="H155" s="649"/>
      <c r="I155" s="649"/>
      <c r="J155" s="649"/>
      <c r="K155" s="664"/>
      <c r="L155" s="664"/>
      <c r="M155" s="649"/>
      <c r="N155" s="648"/>
      <c r="O155" s="654"/>
      <c r="P155" s="381"/>
      <c r="Q155" s="107"/>
      <c r="R155" s="107"/>
      <c r="S155" s="107"/>
      <c r="T155" s="107"/>
      <c r="U155" s="107"/>
      <c r="V155" s="650"/>
      <c r="W155" s="126"/>
      <c r="X155" s="121"/>
      <c r="Y155" s="651"/>
      <c r="Z155" s="107"/>
      <c r="AA155" s="652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</row>
    <row r="156" spans="1:53">
      <c r="A156" s="158"/>
      <c r="B156" s="126"/>
      <c r="C156" s="648"/>
      <c r="D156" s="555"/>
      <c r="E156" s="659"/>
      <c r="F156" s="660"/>
      <c r="G156" s="649"/>
      <c r="H156" s="649"/>
      <c r="I156" s="649"/>
      <c r="J156" s="649"/>
      <c r="K156" s="664"/>
      <c r="L156" s="659"/>
      <c r="M156" s="649"/>
      <c r="N156" s="648"/>
      <c r="O156" s="654"/>
      <c r="P156" s="381"/>
      <c r="Q156" s="107"/>
      <c r="R156" s="107"/>
      <c r="S156" s="107"/>
      <c r="T156" s="107"/>
      <c r="U156" s="107"/>
      <c r="V156" s="650"/>
      <c r="W156" s="126"/>
      <c r="X156" s="121"/>
      <c r="Y156" s="651"/>
      <c r="Z156" s="107"/>
      <c r="AA156" s="652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</row>
    <row r="157" spans="1:53">
      <c r="A157" s="158"/>
      <c r="B157" s="126"/>
      <c r="C157" s="648"/>
      <c r="D157" s="555"/>
      <c r="E157" s="664"/>
      <c r="F157" s="660"/>
      <c r="G157" s="649"/>
      <c r="H157" s="649"/>
      <c r="I157" s="649"/>
      <c r="J157" s="649"/>
      <c r="K157" s="660"/>
      <c r="L157" s="660"/>
      <c r="M157" s="99"/>
      <c r="N157" s="648"/>
      <c r="O157" s="654"/>
      <c r="P157" s="381"/>
      <c r="Q157" s="107"/>
      <c r="R157" s="107"/>
      <c r="S157" s="107"/>
      <c r="T157" s="107"/>
      <c r="U157" s="107"/>
      <c r="V157" s="650"/>
      <c r="W157" s="126"/>
      <c r="X157" s="121"/>
      <c r="Y157" s="651"/>
      <c r="Z157" s="107"/>
      <c r="AA157" s="652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</row>
    <row r="158" spans="1:53">
      <c r="A158" s="158"/>
      <c r="B158" s="126"/>
      <c r="C158" s="648"/>
      <c r="D158" s="555"/>
      <c r="E158" s="664"/>
      <c r="F158" s="664"/>
      <c r="G158" s="649"/>
      <c r="H158" s="649"/>
      <c r="I158" s="649"/>
      <c r="J158" s="659"/>
      <c r="K158" s="671"/>
      <c r="L158" s="664"/>
      <c r="M158" s="660"/>
      <c r="N158" s="648"/>
      <c r="O158" s="654"/>
      <c r="P158" s="381"/>
      <c r="Q158" s="107"/>
      <c r="R158" s="107"/>
      <c r="S158" s="107"/>
      <c r="T158" s="107"/>
      <c r="U158" s="107"/>
      <c r="V158" s="650"/>
      <c r="W158" s="126"/>
      <c r="X158" s="121"/>
      <c r="Y158" s="651"/>
      <c r="Z158" s="107"/>
      <c r="AA158" s="652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</row>
    <row r="159" spans="1:53" ht="10.5" customHeight="1">
      <c r="A159" s="158"/>
      <c r="B159" s="126"/>
      <c r="C159" s="648"/>
      <c r="D159" s="555"/>
      <c r="E159" s="659"/>
      <c r="F159" s="660"/>
      <c r="G159" s="649"/>
      <c r="H159" s="649"/>
      <c r="I159" s="649"/>
      <c r="J159" s="649"/>
      <c r="K159" s="659"/>
      <c r="L159" s="659"/>
      <c r="M159" s="649"/>
      <c r="N159" s="648"/>
      <c r="O159" s="654"/>
      <c r="P159" s="381"/>
      <c r="Q159" s="107"/>
      <c r="R159" s="107"/>
      <c r="S159" s="107"/>
      <c r="T159" s="107"/>
      <c r="U159" s="107"/>
      <c r="V159" s="650"/>
      <c r="W159" s="126"/>
      <c r="X159" s="121"/>
      <c r="Y159" s="651"/>
      <c r="Z159" s="107"/>
      <c r="AA159" s="652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</row>
    <row r="160" spans="1:53" ht="12.75" customHeight="1">
      <c r="A160" s="158"/>
      <c r="B160" s="126"/>
      <c r="C160" s="648"/>
      <c r="D160" s="555"/>
      <c r="E160" s="664"/>
      <c r="F160" s="660"/>
      <c r="G160" s="649"/>
      <c r="H160" s="649"/>
      <c r="I160" s="649"/>
      <c r="J160" s="649"/>
      <c r="K160" s="660"/>
      <c r="L160" s="660"/>
      <c r="M160" s="649"/>
      <c r="N160" s="648"/>
      <c r="O160" s="662"/>
      <c r="P160" s="381"/>
      <c r="Q160" s="107"/>
      <c r="R160" s="107"/>
      <c r="S160" s="107"/>
      <c r="T160" s="107"/>
      <c r="U160" s="107"/>
      <c r="V160" s="650"/>
      <c r="W160" s="126"/>
      <c r="X160" s="121"/>
      <c r="Y160" s="651"/>
      <c r="Z160" s="107"/>
      <c r="AA160" s="663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</row>
    <row r="161" spans="1:53">
      <c r="A161" s="158"/>
      <c r="B161" s="126"/>
      <c r="C161" s="648"/>
      <c r="D161" s="555"/>
      <c r="E161" s="659"/>
      <c r="F161" s="660"/>
      <c r="G161" s="649"/>
      <c r="H161" s="649"/>
      <c r="I161" s="649"/>
      <c r="J161" s="649"/>
      <c r="K161" s="660"/>
      <c r="L161" s="660"/>
      <c r="M161" s="649"/>
      <c r="N161" s="648"/>
      <c r="O161" s="654"/>
      <c r="P161" s="381"/>
      <c r="Q161" s="107"/>
      <c r="R161" s="107"/>
      <c r="S161" s="107"/>
      <c r="T161" s="107"/>
      <c r="U161" s="107"/>
      <c r="V161" s="650"/>
      <c r="W161" s="126"/>
      <c r="X161" s="121"/>
      <c r="Y161" s="651"/>
      <c r="Z161" s="107"/>
      <c r="AA161" s="652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</row>
    <row r="162" spans="1:53" ht="12.75" customHeight="1">
      <c r="A162" s="158"/>
      <c r="B162" s="126"/>
      <c r="C162" s="648"/>
      <c r="D162" s="555"/>
      <c r="E162" s="660"/>
      <c r="F162" s="664"/>
      <c r="G162" s="649"/>
      <c r="H162" s="649"/>
      <c r="I162" s="649"/>
      <c r="J162" s="649"/>
      <c r="K162" s="671"/>
      <c r="L162" s="664"/>
      <c r="M162" s="649"/>
      <c r="N162" s="648"/>
      <c r="O162" s="662"/>
      <c r="P162" s="381"/>
      <c r="Q162" s="107"/>
      <c r="R162" s="107"/>
      <c r="S162" s="107"/>
      <c r="T162" s="107"/>
      <c r="U162" s="107"/>
      <c r="V162" s="650"/>
      <c r="W162" s="126"/>
      <c r="X162" s="121"/>
      <c r="Y162" s="651"/>
      <c r="Z162" s="107"/>
      <c r="AA162" s="663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</row>
    <row r="163" spans="1:53" hidden="1">
      <c r="A163" s="158"/>
      <c r="B163" s="126"/>
      <c r="C163" s="648"/>
      <c r="D163" s="555"/>
      <c r="E163" s="664"/>
      <c r="F163" s="660"/>
      <c r="G163" s="649"/>
      <c r="H163" s="649"/>
      <c r="I163" s="649"/>
      <c r="J163" s="649"/>
      <c r="K163" s="659"/>
      <c r="L163" s="659"/>
      <c r="M163" s="649"/>
      <c r="N163" s="648"/>
      <c r="O163" s="654"/>
      <c r="P163" s="381"/>
      <c r="Q163" s="107"/>
      <c r="R163" s="107"/>
      <c r="S163" s="107"/>
      <c r="T163" s="107"/>
      <c r="U163" s="107"/>
      <c r="V163" s="650"/>
      <c r="W163" s="126"/>
      <c r="X163" s="121"/>
      <c r="Y163" s="651"/>
      <c r="Z163" s="107"/>
      <c r="AA163" s="65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</row>
    <row r="164" spans="1:53" ht="13.5" customHeight="1">
      <c r="A164" s="158"/>
      <c r="B164" s="102"/>
      <c r="C164" s="648"/>
      <c r="D164" s="555"/>
      <c r="E164" s="660"/>
      <c r="F164" s="660"/>
      <c r="G164" s="649"/>
      <c r="H164" s="649"/>
      <c r="I164" s="649"/>
      <c r="J164" s="649"/>
      <c r="K164" s="664"/>
      <c r="L164" s="664"/>
      <c r="M164" s="649"/>
      <c r="N164" s="648"/>
      <c r="O164" s="654"/>
      <c r="P164" s="381"/>
      <c r="Q164" s="107"/>
      <c r="R164" s="107"/>
      <c r="S164" s="107"/>
      <c r="T164" s="107"/>
      <c r="U164" s="107"/>
      <c r="V164" s="650"/>
      <c r="W164" s="126"/>
      <c r="X164" s="121"/>
      <c r="Y164" s="651"/>
      <c r="Z164" s="107"/>
      <c r="AA164" s="652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</row>
    <row r="165" spans="1:53" ht="12.75" customHeight="1">
      <c r="A165" s="158"/>
      <c r="B165" s="126"/>
      <c r="C165" s="648"/>
      <c r="D165" s="555"/>
      <c r="E165" s="659"/>
      <c r="F165" s="660"/>
      <c r="G165" s="671"/>
      <c r="H165" s="649"/>
      <c r="I165" s="649"/>
      <c r="J165" s="649"/>
      <c r="K165" s="659"/>
      <c r="L165" s="660"/>
      <c r="M165" s="649"/>
      <c r="N165" s="653"/>
      <c r="O165" s="662"/>
      <c r="P165" s="381"/>
      <c r="Q165" s="107"/>
      <c r="R165" s="107"/>
      <c r="S165" s="107"/>
      <c r="T165" s="107"/>
      <c r="U165" s="107"/>
      <c r="V165" s="650"/>
      <c r="W165" s="126"/>
      <c r="X165" s="121"/>
      <c r="Y165" s="651"/>
      <c r="Z165" s="107"/>
      <c r="AA165" s="663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</row>
    <row r="166" spans="1:53" ht="12.75" customHeight="1">
      <c r="A166" s="158"/>
      <c r="B166" s="126"/>
      <c r="C166" s="648"/>
      <c r="D166" s="555"/>
      <c r="E166" s="671"/>
      <c r="F166" s="671"/>
      <c r="G166" s="649"/>
      <c r="H166" s="649"/>
      <c r="I166" s="649"/>
      <c r="J166" s="649"/>
      <c r="K166" s="672"/>
      <c r="L166" s="671"/>
      <c r="M166" s="649"/>
      <c r="N166" s="653"/>
      <c r="O166" s="654"/>
      <c r="P166" s="381"/>
      <c r="Q166" s="107"/>
      <c r="R166" s="107"/>
      <c r="S166" s="107"/>
      <c r="T166" s="107"/>
      <c r="U166" s="107"/>
      <c r="V166" s="650"/>
      <c r="W166" s="126"/>
      <c r="X166" s="121"/>
      <c r="Y166" s="651"/>
      <c r="Z166" s="107"/>
      <c r="AA166" s="666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</row>
    <row r="167" spans="1:53" ht="12.75" customHeight="1">
      <c r="A167" s="158"/>
      <c r="B167" s="126"/>
      <c r="C167" s="648"/>
      <c r="D167" s="667"/>
      <c r="E167" s="154"/>
      <c r="F167" s="154"/>
      <c r="G167" s="154"/>
      <c r="H167" s="154"/>
      <c r="I167" s="154"/>
      <c r="J167" s="154"/>
      <c r="K167" s="154"/>
      <c r="L167" s="154"/>
      <c r="M167" s="154"/>
      <c r="N167" s="653"/>
      <c r="O167" s="654"/>
      <c r="P167" s="381"/>
      <c r="Q167" s="107"/>
      <c r="R167" s="107"/>
      <c r="S167" s="107"/>
      <c r="T167" s="107"/>
      <c r="U167" s="107"/>
      <c r="V167" s="650"/>
      <c r="W167" s="126"/>
      <c r="X167" s="121"/>
      <c r="Y167" s="651"/>
      <c r="Z167" s="107"/>
      <c r="AA167" s="652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</row>
    <row r="168" spans="1:53" ht="12.75" customHeight="1">
      <c r="A168" s="158"/>
      <c r="B168" s="126"/>
      <c r="C168" s="648"/>
      <c r="D168" s="667"/>
      <c r="E168" s="154"/>
      <c r="F168" s="154"/>
      <c r="G168" s="154"/>
      <c r="H168" s="154"/>
      <c r="I168" s="154"/>
      <c r="J168" s="154"/>
      <c r="K168" s="154"/>
      <c r="L168" s="154"/>
      <c r="M168" s="154"/>
      <c r="N168" s="653"/>
      <c r="O168" s="654"/>
      <c r="P168" s="381"/>
      <c r="Q168" s="107"/>
      <c r="R168" s="107"/>
      <c r="S168" s="107"/>
      <c r="T168" s="107"/>
      <c r="U168" s="107"/>
      <c r="V168" s="650"/>
      <c r="W168" s="126"/>
      <c r="X168" s="121"/>
      <c r="Y168" s="651"/>
      <c r="Z168" s="107"/>
      <c r="AA168" s="652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</row>
    <row r="169" spans="1:53" ht="11.25" customHeight="1">
      <c r="A169" s="158"/>
      <c r="B169" s="126"/>
      <c r="C169" s="648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653"/>
      <c r="O169" s="654"/>
      <c r="P169" s="381"/>
      <c r="Q169" s="107"/>
      <c r="R169" s="107"/>
      <c r="S169" s="107"/>
      <c r="T169" s="107"/>
      <c r="U169" s="107"/>
      <c r="V169" s="650"/>
      <c r="W169" s="126"/>
      <c r="X169" s="121"/>
      <c r="Y169" s="651"/>
      <c r="Z169" s="107"/>
      <c r="AA169" s="652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</row>
    <row r="170" spans="1:53" ht="12.75" customHeight="1">
      <c r="A170" s="158"/>
      <c r="B170" s="126"/>
      <c r="C170" s="648"/>
      <c r="D170" s="154"/>
      <c r="E170" s="154"/>
      <c r="F170" s="154"/>
      <c r="G170" s="154"/>
      <c r="H170" s="154"/>
      <c r="I170" s="154"/>
      <c r="J170" s="668"/>
      <c r="K170" s="154"/>
      <c r="L170" s="154"/>
      <c r="M170" s="154"/>
      <c r="N170" s="656"/>
      <c r="O170" s="654"/>
      <c r="P170" s="381"/>
      <c r="Q170" s="107"/>
      <c r="R170" s="107"/>
      <c r="S170" s="107"/>
      <c r="T170" s="107"/>
      <c r="U170" s="107"/>
      <c r="V170" s="669"/>
      <c r="W170" s="126"/>
      <c r="X170" s="670"/>
      <c r="Y170" s="651"/>
      <c r="Z170" s="107"/>
      <c r="AA170" s="652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</row>
    <row r="171" spans="1:53" ht="11.2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</row>
    <row r="172" spans="1:53" ht="12.75" customHeight="1">
      <c r="A172" s="201"/>
      <c r="B172" s="107"/>
      <c r="C172" s="201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99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</row>
    <row r="173" spans="1:53">
      <c r="A173" s="107"/>
      <c r="B173" s="126"/>
      <c r="C173" s="381"/>
      <c r="D173" s="205"/>
      <c r="E173" s="205"/>
      <c r="F173" s="205"/>
      <c r="G173" s="205"/>
      <c r="H173" s="205"/>
      <c r="I173" s="205"/>
      <c r="J173" s="205"/>
      <c r="K173" s="205"/>
      <c r="L173" s="126"/>
      <c r="M173" s="126"/>
      <c r="N173" s="99"/>
      <c r="O173" s="99"/>
      <c r="P173" s="126"/>
      <c r="Q173" s="381"/>
      <c r="R173" s="107"/>
      <c r="S173" s="381"/>
      <c r="T173" s="126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</row>
    <row r="174" spans="1:53">
      <c r="A174" s="107"/>
      <c r="B174" s="126"/>
      <c r="C174" s="99"/>
      <c r="D174" s="205"/>
      <c r="E174" s="205"/>
      <c r="F174" s="205"/>
      <c r="G174" s="205"/>
      <c r="H174" s="205"/>
      <c r="I174" s="205"/>
      <c r="J174" s="205"/>
      <c r="K174" s="205"/>
      <c r="L174" s="126"/>
      <c r="M174" s="126"/>
      <c r="N174" s="99"/>
      <c r="O174" s="99"/>
      <c r="P174" s="126"/>
      <c r="Q174" s="381"/>
      <c r="R174" s="107"/>
      <c r="S174" s="381"/>
      <c r="T174" s="126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</row>
    <row r="175" spans="1:53">
      <c r="A175" s="107"/>
      <c r="B175" s="381"/>
      <c r="C175" s="381"/>
      <c r="D175" s="205"/>
      <c r="E175" s="205"/>
      <c r="F175" s="205"/>
      <c r="G175" s="205"/>
      <c r="H175" s="107"/>
      <c r="I175" s="107"/>
      <c r="J175" s="205"/>
      <c r="K175" s="105"/>
      <c r="L175" s="126"/>
      <c r="M175" s="126"/>
      <c r="N175" s="99"/>
      <c r="O175" s="99"/>
      <c r="P175" s="381"/>
      <c r="Q175" s="381"/>
      <c r="R175" s="107"/>
      <c r="S175" s="381"/>
      <c r="T175" s="126"/>
      <c r="U175" s="107"/>
      <c r="V175" s="107"/>
      <c r="W175" s="107"/>
      <c r="X175" s="107"/>
      <c r="Y175" s="107"/>
      <c r="Z175" s="107"/>
      <c r="AA175" s="645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</row>
    <row r="176" spans="1:53">
      <c r="A176" s="107"/>
      <c r="B176" s="126"/>
      <c r="C176" s="126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99"/>
      <c r="O176" s="99"/>
      <c r="P176" s="381"/>
      <c r="Q176" s="381"/>
      <c r="R176" s="107"/>
      <c r="S176" s="381"/>
      <c r="T176" s="126"/>
      <c r="U176" s="107"/>
      <c r="V176" s="107"/>
      <c r="W176" s="107"/>
      <c r="X176" s="107"/>
      <c r="Y176" s="350"/>
      <c r="Z176" s="107"/>
      <c r="AA176" s="645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</row>
    <row r="177" spans="1:53">
      <c r="A177" s="107"/>
      <c r="B177" s="381"/>
      <c r="C177" s="107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99"/>
      <c r="O177" s="99"/>
      <c r="P177" s="126"/>
      <c r="Q177" s="381"/>
      <c r="R177" s="107"/>
      <c r="S177" s="381"/>
      <c r="T177" s="126"/>
      <c r="U177" s="107"/>
      <c r="V177" s="107"/>
      <c r="W177" s="107"/>
      <c r="X177" s="107"/>
      <c r="Y177" s="350"/>
      <c r="Z177" s="107"/>
      <c r="AA177" s="646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</row>
    <row r="178" spans="1:53">
      <c r="A178" s="107"/>
      <c r="B178" s="126"/>
      <c r="C178" s="205"/>
      <c r="D178" s="126"/>
      <c r="E178" s="126"/>
      <c r="F178" s="126"/>
      <c r="G178" s="126"/>
      <c r="H178" s="102"/>
      <c r="I178" s="126"/>
      <c r="J178" s="126"/>
      <c r="K178" s="126"/>
      <c r="L178" s="126"/>
      <c r="M178" s="102"/>
      <c r="N178" s="99"/>
      <c r="O178" s="99"/>
      <c r="P178" s="205"/>
      <c r="Q178" s="381"/>
      <c r="R178" s="126"/>
      <c r="S178" s="381"/>
      <c r="T178" s="126"/>
      <c r="U178" s="107"/>
      <c r="V178" s="284"/>
      <c r="W178" s="381"/>
      <c r="X178" s="158"/>
      <c r="Y178" s="647"/>
      <c r="Z178" s="107"/>
      <c r="AA178" s="646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</row>
    <row r="179" spans="1:53">
      <c r="A179" s="158"/>
      <c r="B179" s="126"/>
      <c r="C179" s="648"/>
      <c r="D179" s="664"/>
      <c r="E179" s="649"/>
      <c r="F179" s="649"/>
      <c r="G179" s="649"/>
      <c r="H179" s="649"/>
      <c r="I179" s="649"/>
      <c r="J179" s="649"/>
      <c r="K179" s="649"/>
      <c r="L179" s="649"/>
      <c r="M179" s="649"/>
      <c r="N179" s="648"/>
      <c r="O179" s="381"/>
      <c r="P179" s="381"/>
      <c r="Q179" s="107"/>
      <c r="R179" s="556"/>
      <c r="S179" s="107"/>
      <c r="T179" s="107"/>
      <c r="U179" s="107"/>
      <c r="V179" s="650"/>
      <c r="W179" s="126"/>
      <c r="X179" s="121"/>
      <c r="Y179" s="651"/>
      <c r="Z179" s="107"/>
      <c r="AA179" s="652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</row>
    <row r="180" spans="1:53">
      <c r="A180" s="158"/>
      <c r="B180" s="126"/>
      <c r="C180" s="648"/>
      <c r="D180" s="664"/>
      <c r="E180" s="649"/>
      <c r="F180" s="649"/>
      <c r="G180" s="649"/>
      <c r="H180" s="649"/>
      <c r="I180" s="649"/>
      <c r="J180" s="649"/>
      <c r="K180" s="649"/>
      <c r="L180" s="649"/>
      <c r="M180" s="649"/>
      <c r="N180" s="653"/>
      <c r="O180" s="654"/>
      <c r="P180" s="381"/>
      <c r="Q180" s="107"/>
      <c r="R180" s="107"/>
      <c r="S180" s="107"/>
      <c r="T180" s="107"/>
      <c r="U180" s="107"/>
      <c r="V180" s="650"/>
      <c r="W180" s="126"/>
      <c r="X180" s="121"/>
      <c r="Y180" s="651"/>
      <c r="Z180" s="107"/>
      <c r="AA180" s="652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</row>
    <row r="181" spans="1:53" ht="12" customHeight="1">
      <c r="A181" s="158"/>
      <c r="B181" s="126"/>
      <c r="C181" s="648"/>
      <c r="D181" s="664"/>
      <c r="E181" s="649"/>
      <c r="F181" s="649"/>
      <c r="G181" s="664"/>
      <c r="H181" s="649"/>
      <c r="I181" s="649"/>
      <c r="J181" s="664"/>
      <c r="K181" s="649"/>
      <c r="L181" s="649"/>
      <c r="M181" s="649"/>
      <c r="N181" s="648"/>
      <c r="O181" s="654"/>
      <c r="P181" s="381"/>
      <c r="Q181" s="107"/>
      <c r="R181" s="107"/>
      <c r="S181" s="107"/>
      <c r="T181" s="107"/>
      <c r="U181" s="107"/>
      <c r="V181" s="650"/>
      <c r="W181" s="126"/>
      <c r="X181" s="121"/>
      <c r="Y181" s="651"/>
      <c r="Z181" s="107"/>
      <c r="AA181" s="655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</row>
    <row r="182" spans="1:53">
      <c r="A182" s="158"/>
      <c r="B182" s="126"/>
      <c r="C182" s="648"/>
      <c r="D182" s="664"/>
      <c r="E182" s="649"/>
      <c r="F182" s="649"/>
      <c r="G182" s="649"/>
      <c r="H182" s="649"/>
      <c r="I182" s="649"/>
      <c r="J182" s="649"/>
      <c r="K182" s="649"/>
      <c r="L182" s="649"/>
      <c r="M182" s="664"/>
      <c r="N182" s="656"/>
      <c r="O182" s="654"/>
      <c r="P182" s="381"/>
      <c r="Q182" s="107"/>
      <c r="R182" s="107"/>
      <c r="S182" s="107"/>
      <c r="T182" s="107"/>
      <c r="U182" s="107"/>
      <c r="V182" s="650"/>
      <c r="W182" s="126"/>
      <c r="X182" s="121"/>
      <c r="Y182" s="651"/>
      <c r="Z182" s="107"/>
      <c r="AA182" s="652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</row>
    <row r="183" spans="1:53" ht="12.75" customHeight="1">
      <c r="A183" s="158"/>
      <c r="B183" s="126"/>
      <c r="C183" s="648"/>
      <c r="D183" s="664"/>
      <c r="E183" s="649"/>
      <c r="F183" s="649"/>
      <c r="G183" s="649"/>
      <c r="H183" s="649"/>
      <c r="I183" s="649"/>
      <c r="J183" s="649"/>
      <c r="K183" s="649"/>
      <c r="L183" s="649"/>
      <c r="M183" s="649"/>
      <c r="N183" s="648"/>
      <c r="O183" s="654"/>
      <c r="P183" s="381"/>
      <c r="Q183" s="107"/>
      <c r="R183" s="107"/>
      <c r="S183" s="107"/>
      <c r="T183" s="107"/>
      <c r="U183" s="107"/>
      <c r="V183" s="650"/>
      <c r="W183" s="126"/>
      <c r="X183" s="121"/>
      <c r="Y183" s="651"/>
      <c r="Z183" s="107"/>
      <c r="AA183" s="65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</row>
    <row r="184" spans="1:53">
      <c r="A184" s="158"/>
      <c r="B184" s="126"/>
      <c r="C184" s="648"/>
      <c r="D184" s="664"/>
      <c r="E184" s="649"/>
      <c r="F184" s="649"/>
      <c r="G184" s="649"/>
      <c r="H184" s="649"/>
      <c r="I184" s="649"/>
      <c r="J184" s="649"/>
      <c r="K184" s="649"/>
      <c r="L184" s="649"/>
      <c r="M184" s="649"/>
      <c r="N184" s="648"/>
      <c r="O184" s="654"/>
      <c r="P184" s="381"/>
      <c r="Q184" s="107"/>
      <c r="R184" s="107"/>
      <c r="S184" s="107"/>
      <c r="T184" s="107"/>
      <c r="U184" s="107"/>
      <c r="V184" s="650"/>
      <c r="W184" s="126"/>
      <c r="X184" s="121"/>
      <c r="Y184" s="651"/>
      <c r="Z184" s="107"/>
      <c r="AA184" s="655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</row>
    <row r="185" spans="1:53" ht="15" customHeight="1">
      <c r="A185" s="158"/>
      <c r="B185" s="126"/>
      <c r="C185" s="648"/>
      <c r="D185" s="664"/>
      <c r="E185" s="649"/>
      <c r="F185" s="99"/>
      <c r="G185" s="659"/>
      <c r="H185" s="664"/>
      <c r="I185" s="649"/>
      <c r="J185" s="649"/>
      <c r="K185" s="649"/>
      <c r="L185" s="649"/>
      <c r="M185" s="649"/>
      <c r="N185" s="658"/>
      <c r="O185" s="654"/>
      <c r="P185" s="381"/>
      <c r="Q185" s="107"/>
      <c r="R185" s="107"/>
      <c r="S185" s="107"/>
      <c r="T185" s="107"/>
      <c r="U185" s="107"/>
      <c r="V185" s="650"/>
      <c r="W185" s="126"/>
      <c r="X185" s="121"/>
      <c r="Y185" s="651"/>
      <c r="Z185" s="107"/>
      <c r="AA185" s="65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</row>
    <row r="186" spans="1:53">
      <c r="A186" s="158"/>
      <c r="B186" s="126"/>
      <c r="C186" s="648"/>
      <c r="D186" s="664"/>
      <c r="E186" s="649"/>
      <c r="F186" s="649"/>
      <c r="G186" s="649"/>
      <c r="H186" s="649"/>
      <c r="I186" s="649"/>
      <c r="J186" s="649"/>
      <c r="K186" s="649"/>
      <c r="L186" s="649"/>
      <c r="M186" s="649"/>
      <c r="N186" s="648"/>
      <c r="O186" s="654"/>
      <c r="P186" s="381"/>
      <c r="Q186" s="107"/>
      <c r="R186" s="107"/>
      <c r="S186" s="107"/>
      <c r="T186" s="107"/>
      <c r="U186" s="107"/>
      <c r="V186" s="650"/>
      <c r="W186" s="126"/>
      <c r="X186" s="121"/>
      <c r="Y186" s="651"/>
      <c r="Z186" s="107"/>
      <c r="AA186" s="652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</row>
    <row r="187" spans="1:53">
      <c r="A187" s="158"/>
      <c r="B187" s="126"/>
      <c r="C187" s="648"/>
      <c r="D187" s="664"/>
      <c r="E187" s="649"/>
      <c r="F187" s="649"/>
      <c r="G187" s="649"/>
      <c r="H187" s="649"/>
      <c r="I187" s="649"/>
      <c r="J187" s="649"/>
      <c r="K187" s="649"/>
      <c r="L187" s="649"/>
      <c r="M187" s="649"/>
      <c r="N187" s="648"/>
      <c r="O187" s="654"/>
      <c r="P187" s="381"/>
      <c r="Q187" s="107"/>
      <c r="R187" s="107"/>
      <c r="S187" s="107"/>
      <c r="T187" s="107"/>
      <c r="U187" s="107"/>
      <c r="V187" s="650"/>
      <c r="W187" s="126"/>
      <c r="X187" s="121"/>
      <c r="Y187" s="651"/>
      <c r="Z187" s="107"/>
      <c r="AA187" s="652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</row>
    <row r="188" spans="1:53">
      <c r="A188" s="158"/>
      <c r="B188" s="126"/>
      <c r="C188" s="648"/>
      <c r="D188" s="664"/>
      <c r="E188" s="649"/>
      <c r="F188" s="649"/>
      <c r="G188" s="649"/>
      <c r="H188" s="649"/>
      <c r="I188" s="649"/>
      <c r="J188" s="649"/>
      <c r="K188" s="649"/>
      <c r="L188" s="649"/>
      <c r="M188" s="649"/>
      <c r="N188" s="648"/>
      <c r="O188" s="654"/>
      <c r="P188" s="381"/>
      <c r="Q188" s="107"/>
      <c r="R188" s="107"/>
      <c r="S188" s="107"/>
      <c r="T188" s="107"/>
      <c r="U188" s="107"/>
      <c r="V188" s="650"/>
      <c r="W188" s="126"/>
      <c r="X188" s="121"/>
      <c r="Y188" s="651"/>
      <c r="Z188" s="107"/>
      <c r="AA188" s="652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</row>
    <row r="189" spans="1:53">
      <c r="A189" s="158"/>
      <c r="B189" s="126"/>
      <c r="C189" s="648"/>
      <c r="D189" s="664"/>
      <c r="E189" s="649"/>
      <c r="F189" s="649"/>
      <c r="G189" s="649"/>
      <c r="H189" s="649"/>
      <c r="I189" s="649"/>
      <c r="J189" s="649"/>
      <c r="K189" s="649"/>
      <c r="L189" s="649"/>
      <c r="M189" s="649"/>
      <c r="N189" s="648"/>
      <c r="O189" s="654"/>
      <c r="P189" s="381"/>
      <c r="Q189" s="107"/>
      <c r="R189" s="107"/>
      <c r="S189" s="107"/>
      <c r="T189" s="107"/>
      <c r="U189" s="107"/>
      <c r="V189" s="650"/>
      <c r="W189" s="126"/>
      <c r="X189" s="121"/>
      <c r="Y189" s="651"/>
      <c r="Z189" s="107"/>
      <c r="AA189" s="652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</row>
    <row r="190" spans="1:53">
      <c r="A190" s="158"/>
      <c r="B190" s="126"/>
      <c r="C190" s="648"/>
      <c r="D190" s="664"/>
      <c r="E190" s="649"/>
      <c r="F190" s="649"/>
      <c r="G190" s="649"/>
      <c r="H190" s="649"/>
      <c r="I190" s="649"/>
      <c r="J190" s="649"/>
      <c r="K190" s="649"/>
      <c r="L190" s="649"/>
      <c r="M190" s="649"/>
      <c r="N190" s="648"/>
      <c r="O190" s="654"/>
      <c r="P190" s="381"/>
      <c r="Q190" s="107"/>
      <c r="R190" s="107"/>
      <c r="S190" s="107"/>
      <c r="T190" s="107"/>
      <c r="U190" s="107"/>
      <c r="V190" s="650"/>
      <c r="W190" s="126"/>
      <c r="X190" s="121"/>
      <c r="Y190" s="651"/>
      <c r="Z190" s="107"/>
      <c r="AA190" s="652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</row>
    <row r="191" spans="1:53">
      <c r="A191" s="158"/>
      <c r="B191" s="126"/>
      <c r="C191" s="648"/>
      <c r="D191" s="664"/>
      <c r="E191" s="649"/>
      <c r="F191" s="649"/>
      <c r="G191" s="649"/>
      <c r="H191" s="649"/>
      <c r="I191" s="649"/>
      <c r="J191" s="649"/>
      <c r="K191" s="649"/>
      <c r="L191" s="649"/>
      <c r="M191" s="649"/>
      <c r="N191" s="648"/>
      <c r="O191" s="654"/>
      <c r="P191" s="381"/>
      <c r="Q191" s="107"/>
      <c r="R191" s="107"/>
      <c r="S191" s="107"/>
      <c r="T191" s="107"/>
      <c r="U191" s="107"/>
      <c r="V191" s="650"/>
      <c r="W191" s="126"/>
      <c r="X191" s="121"/>
      <c r="Y191" s="651"/>
      <c r="Z191" s="107"/>
      <c r="AA191" s="652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</row>
    <row r="192" spans="1:53">
      <c r="A192" s="158"/>
      <c r="B192" s="126"/>
      <c r="C192" s="648"/>
      <c r="D192" s="664"/>
      <c r="E192" s="649"/>
      <c r="F192" s="649"/>
      <c r="G192" s="649"/>
      <c r="H192" s="649"/>
      <c r="I192" s="649"/>
      <c r="J192" s="649"/>
      <c r="K192" s="649"/>
      <c r="L192" s="649"/>
      <c r="M192" s="649"/>
      <c r="N192" s="648"/>
      <c r="O192" s="654"/>
      <c r="P192" s="381"/>
      <c r="Q192" s="107"/>
      <c r="R192" s="107"/>
      <c r="S192" s="107"/>
      <c r="T192" s="107"/>
      <c r="U192" s="107"/>
      <c r="V192" s="650"/>
      <c r="W192" s="126"/>
      <c r="X192" s="121"/>
      <c r="Y192" s="651"/>
      <c r="Z192" s="107"/>
      <c r="AA192" s="652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</row>
    <row r="193" spans="1:53" ht="13.5" customHeight="1">
      <c r="A193" s="158"/>
      <c r="B193" s="126"/>
      <c r="C193" s="648"/>
      <c r="D193" s="664"/>
      <c r="E193" s="649"/>
      <c r="F193" s="649"/>
      <c r="G193" s="649"/>
      <c r="H193" s="649"/>
      <c r="I193" s="649"/>
      <c r="J193" s="649"/>
      <c r="K193" s="649"/>
      <c r="L193" s="649"/>
      <c r="M193" s="649"/>
      <c r="N193" s="648"/>
      <c r="O193" s="654"/>
      <c r="P193" s="381"/>
      <c r="Q193" s="107"/>
      <c r="R193" s="107"/>
      <c r="S193" s="107"/>
      <c r="T193" s="107"/>
      <c r="U193" s="107"/>
      <c r="V193" s="650"/>
      <c r="W193" s="126"/>
      <c r="X193" s="121"/>
      <c r="Y193" s="651"/>
      <c r="Z193" s="107"/>
      <c r="AA193" s="655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</row>
    <row r="194" spans="1:53" ht="12" customHeight="1">
      <c r="A194" s="158"/>
      <c r="B194" s="126"/>
      <c r="C194" s="648"/>
      <c r="D194" s="667"/>
      <c r="E194" s="659"/>
      <c r="F194" s="660"/>
      <c r="G194" s="649"/>
      <c r="H194" s="649"/>
      <c r="I194" s="649"/>
      <c r="J194" s="649"/>
      <c r="K194" s="659"/>
      <c r="L194" s="659"/>
      <c r="M194" s="649"/>
      <c r="N194" s="653"/>
      <c r="O194" s="654"/>
      <c r="P194" s="381"/>
      <c r="Q194" s="107"/>
      <c r="R194" s="107"/>
      <c r="S194" s="107"/>
      <c r="T194" s="107"/>
      <c r="U194" s="107"/>
      <c r="V194" s="650"/>
      <c r="W194" s="126"/>
      <c r="X194" s="121"/>
      <c r="Y194" s="651"/>
      <c r="Z194" s="107"/>
      <c r="AA194" s="661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</row>
    <row r="195" spans="1:53">
      <c r="A195" s="158"/>
      <c r="B195" s="126"/>
      <c r="C195" s="648"/>
      <c r="D195" s="667"/>
      <c r="E195" s="659"/>
      <c r="F195" s="660"/>
      <c r="G195" s="649"/>
      <c r="H195" s="649"/>
      <c r="I195" s="649"/>
      <c r="J195" s="649"/>
      <c r="K195" s="659"/>
      <c r="L195" s="659"/>
      <c r="M195" s="649"/>
      <c r="N195" s="648"/>
      <c r="O195" s="654"/>
      <c r="P195" s="381"/>
      <c r="Q195" s="107"/>
      <c r="R195" s="107"/>
      <c r="S195" s="107"/>
      <c r="T195" s="107"/>
      <c r="U195" s="107"/>
      <c r="V195" s="650"/>
      <c r="W195" s="126"/>
      <c r="X195" s="121"/>
      <c r="Y195" s="651"/>
      <c r="Z195" s="107"/>
      <c r="AA195" s="652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</row>
    <row r="196" spans="1:53" ht="13.5" customHeight="1">
      <c r="A196" s="158"/>
      <c r="B196" s="126"/>
      <c r="C196" s="648"/>
      <c r="D196" s="667"/>
      <c r="E196" s="659"/>
      <c r="F196" s="660"/>
      <c r="G196" s="649"/>
      <c r="H196" s="649"/>
      <c r="I196" s="649"/>
      <c r="J196" s="649"/>
      <c r="K196" s="659"/>
      <c r="L196" s="659"/>
      <c r="M196" s="649"/>
      <c r="N196" s="648"/>
      <c r="O196" s="654"/>
      <c r="P196" s="381"/>
      <c r="Q196" s="107"/>
      <c r="R196" s="107"/>
      <c r="S196" s="107"/>
      <c r="T196" s="107"/>
      <c r="U196" s="107"/>
      <c r="V196" s="650"/>
      <c r="W196" s="126"/>
      <c r="X196" s="121"/>
      <c r="Y196" s="651"/>
      <c r="Z196" s="107"/>
      <c r="AA196" s="652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</row>
    <row r="197" spans="1:53">
      <c r="A197" s="158"/>
      <c r="B197" s="126"/>
      <c r="C197" s="648"/>
      <c r="D197" s="667"/>
      <c r="E197" s="659"/>
      <c r="F197" s="660"/>
      <c r="G197" s="649"/>
      <c r="H197" s="671"/>
      <c r="I197" s="649"/>
      <c r="J197" s="671"/>
      <c r="K197" s="664"/>
      <c r="L197" s="664"/>
      <c r="M197" s="649"/>
      <c r="N197" s="648"/>
      <c r="O197" s="654"/>
      <c r="P197" s="381"/>
      <c r="Q197" s="107"/>
      <c r="R197" s="107"/>
      <c r="S197" s="107"/>
      <c r="T197" s="107"/>
      <c r="U197" s="107"/>
      <c r="V197" s="650"/>
      <c r="W197" s="126"/>
      <c r="X197" s="121"/>
      <c r="Y197" s="651"/>
      <c r="Z197" s="107"/>
      <c r="AA197" s="65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</row>
    <row r="198" spans="1:53">
      <c r="A198" s="158"/>
      <c r="B198" s="126"/>
      <c r="C198" s="648"/>
      <c r="D198" s="667"/>
      <c r="E198" s="664"/>
      <c r="F198" s="660"/>
      <c r="G198" s="649"/>
      <c r="H198" s="649"/>
      <c r="I198" s="649"/>
      <c r="J198" s="649"/>
      <c r="K198" s="664"/>
      <c r="L198" s="664"/>
      <c r="M198" s="649"/>
      <c r="N198" s="648"/>
      <c r="O198" s="654"/>
      <c r="P198" s="381"/>
      <c r="Q198" s="107"/>
      <c r="R198" s="107"/>
      <c r="S198" s="107"/>
      <c r="T198" s="107"/>
      <c r="U198" s="107"/>
      <c r="V198" s="650"/>
      <c r="W198" s="126"/>
      <c r="X198" s="121"/>
      <c r="Y198" s="651"/>
      <c r="Z198" s="107"/>
      <c r="AA198" s="652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</row>
    <row r="199" spans="1:53" ht="12" customHeight="1">
      <c r="A199" s="158"/>
      <c r="B199" s="126"/>
      <c r="C199" s="648"/>
      <c r="D199" s="667"/>
      <c r="E199" s="659"/>
      <c r="F199" s="660"/>
      <c r="G199" s="649"/>
      <c r="H199" s="649"/>
      <c r="I199" s="649"/>
      <c r="J199" s="649"/>
      <c r="K199" s="664"/>
      <c r="L199" s="659"/>
      <c r="M199" s="649"/>
      <c r="N199" s="648"/>
      <c r="O199" s="654"/>
      <c r="P199" s="381"/>
      <c r="Q199" s="107"/>
      <c r="R199" s="107"/>
      <c r="S199" s="107"/>
      <c r="T199" s="107"/>
      <c r="U199" s="107"/>
      <c r="V199" s="650"/>
      <c r="W199" s="126"/>
      <c r="X199" s="121"/>
      <c r="Y199" s="651"/>
      <c r="Z199" s="107"/>
      <c r="AA199" s="652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</row>
    <row r="200" spans="1:53" ht="12.75" customHeight="1">
      <c r="A200" s="158"/>
      <c r="B200" s="126"/>
      <c r="C200" s="648"/>
      <c r="D200" s="667"/>
      <c r="E200" s="664"/>
      <c r="F200" s="660"/>
      <c r="G200" s="649"/>
      <c r="H200" s="649"/>
      <c r="I200" s="649"/>
      <c r="J200" s="649"/>
      <c r="K200" s="660"/>
      <c r="L200" s="660"/>
      <c r="M200" s="99"/>
      <c r="N200" s="648"/>
      <c r="O200" s="654"/>
      <c r="P200" s="381"/>
      <c r="Q200" s="107"/>
      <c r="R200" s="107"/>
      <c r="S200" s="107"/>
      <c r="T200" s="107"/>
      <c r="U200" s="107"/>
      <c r="V200" s="650"/>
      <c r="W200" s="126"/>
      <c r="X200" s="121"/>
      <c r="Y200" s="651"/>
      <c r="Z200" s="107"/>
      <c r="AA200" s="652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</row>
    <row r="201" spans="1:53" ht="11.25" customHeight="1">
      <c r="A201" s="158"/>
      <c r="B201" s="126"/>
      <c r="C201" s="648"/>
      <c r="D201" s="667"/>
      <c r="E201" s="664"/>
      <c r="F201" s="664"/>
      <c r="G201" s="649"/>
      <c r="H201" s="649"/>
      <c r="I201" s="649"/>
      <c r="J201" s="659"/>
      <c r="K201" s="671"/>
      <c r="L201" s="664"/>
      <c r="M201" s="660"/>
      <c r="N201" s="648"/>
      <c r="O201" s="654"/>
      <c r="P201" s="381"/>
      <c r="Q201" s="107"/>
      <c r="R201" s="107"/>
      <c r="S201" s="107"/>
      <c r="T201" s="107"/>
      <c r="U201" s="107"/>
      <c r="V201" s="650"/>
      <c r="W201" s="126"/>
      <c r="X201" s="121"/>
      <c r="Y201" s="651"/>
      <c r="Z201" s="107"/>
      <c r="AA201" s="652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</row>
    <row r="202" spans="1:53" ht="12" customHeight="1">
      <c r="A202" s="158"/>
      <c r="B202" s="126"/>
      <c r="C202" s="648"/>
      <c r="D202" s="667"/>
      <c r="E202" s="659"/>
      <c r="F202" s="660"/>
      <c r="G202" s="649"/>
      <c r="H202" s="649"/>
      <c r="I202" s="649"/>
      <c r="J202" s="649"/>
      <c r="K202" s="659"/>
      <c r="L202" s="659"/>
      <c r="M202" s="649"/>
      <c r="N202" s="648"/>
      <c r="O202" s="654"/>
      <c r="P202" s="381"/>
      <c r="Q202" s="107"/>
      <c r="R202" s="107"/>
      <c r="S202" s="107"/>
      <c r="T202" s="107"/>
      <c r="U202" s="107"/>
      <c r="V202" s="650"/>
      <c r="W202" s="126"/>
      <c r="X202" s="121"/>
      <c r="Y202" s="651"/>
      <c r="Z202" s="107"/>
      <c r="AA202" s="652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</row>
    <row r="203" spans="1:53">
      <c r="A203" s="158"/>
      <c r="B203" s="126"/>
      <c r="C203" s="648"/>
      <c r="D203" s="667"/>
      <c r="E203" s="664"/>
      <c r="F203" s="660"/>
      <c r="G203" s="649"/>
      <c r="H203" s="649"/>
      <c r="I203" s="649"/>
      <c r="J203" s="649"/>
      <c r="K203" s="660"/>
      <c r="L203" s="660"/>
      <c r="M203" s="649"/>
      <c r="N203" s="648"/>
      <c r="O203" s="662"/>
      <c r="P203" s="381"/>
      <c r="Q203" s="107"/>
      <c r="R203" s="107"/>
      <c r="S203" s="107"/>
      <c r="T203" s="107"/>
      <c r="U203" s="107"/>
      <c r="V203" s="650"/>
      <c r="W203" s="126"/>
      <c r="X203" s="121"/>
      <c r="Y203" s="651"/>
      <c r="Z203" s="107"/>
      <c r="AA203" s="663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</row>
    <row r="204" spans="1:53" ht="13.5" customHeight="1">
      <c r="A204" s="158"/>
      <c r="B204" s="126"/>
      <c r="C204" s="648"/>
      <c r="D204" s="667"/>
      <c r="E204" s="659"/>
      <c r="F204" s="660"/>
      <c r="G204" s="649"/>
      <c r="H204" s="649"/>
      <c r="I204" s="649"/>
      <c r="J204" s="649"/>
      <c r="K204" s="660"/>
      <c r="L204" s="660"/>
      <c r="M204" s="649"/>
      <c r="N204" s="648"/>
      <c r="O204" s="654"/>
      <c r="P204" s="381"/>
      <c r="Q204" s="107"/>
      <c r="R204" s="107"/>
      <c r="S204" s="107"/>
      <c r="T204" s="107"/>
      <c r="U204" s="107"/>
      <c r="V204" s="650"/>
      <c r="W204" s="126"/>
      <c r="X204" s="121"/>
      <c r="Y204" s="651"/>
      <c r="Z204" s="107"/>
      <c r="AA204" s="652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</row>
    <row r="205" spans="1:53" ht="13.5" customHeight="1">
      <c r="A205" s="158"/>
      <c r="B205" s="126"/>
      <c r="C205" s="648"/>
      <c r="D205" s="667"/>
      <c r="E205" s="660"/>
      <c r="F205" s="664"/>
      <c r="G205" s="649"/>
      <c r="H205" s="649"/>
      <c r="I205" s="649"/>
      <c r="J205" s="649"/>
      <c r="K205" s="671"/>
      <c r="L205" s="664"/>
      <c r="M205" s="649"/>
      <c r="N205" s="648"/>
      <c r="O205" s="662"/>
      <c r="P205" s="381"/>
      <c r="Q205" s="107"/>
      <c r="R205" s="107"/>
      <c r="S205" s="107"/>
      <c r="T205" s="107"/>
      <c r="U205" s="107"/>
      <c r="V205" s="650"/>
      <c r="W205" s="126"/>
      <c r="X205" s="121"/>
      <c r="Y205" s="651"/>
      <c r="Z205" s="107"/>
      <c r="AA205" s="663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</row>
    <row r="206" spans="1:53" hidden="1">
      <c r="A206" s="158"/>
      <c r="B206" s="126"/>
      <c r="C206" s="648"/>
      <c r="D206" s="667"/>
      <c r="E206" s="664"/>
      <c r="F206" s="660"/>
      <c r="G206" s="649"/>
      <c r="H206" s="649"/>
      <c r="I206" s="649"/>
      <c r="J206" s="649"/>
      <c r="K206" s="659"/>
      <c r="L206" s="659"/>
      <c r="M206" s="649"/>
      <c r="N206" s="648"/>
      <c r="O206" s="654"/>
      <c r="P206" s="381"/>
      <c r="Q206" s="107"/>
      <c r="R206" s="107"/>
      <c r="S206" s="107"/>
      <c r="T206" s="107"/>
      <c r="U206" s="107"/>
      <c r="V206" s="650"/>
      <c r="W206" s="126"/>
      <c r="X206" s="121"/>
      <c r="Y206" s="651"/>
      <c r="Z206" s="107"/>
      <c r="AA206" s="65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</row>
    <row r="207" spans="1:53" ht="13.5" customHeight="1">
      <c r="A207" s="158"/>
      <c r="B207" s="102"/>
      <c r="C207" s="648"/>
      <c r="D207" s="667"/>
      <c r="E207" s="660"/>
      <c r="F207" s="660"/>
      <c r="G207" s="649"/>
      <c r="H207" s="649"/>
      <c r="I207" s="649"/>
      <c r="J207" s="649"/>
      <c r="K207" s="664"/>
      <c r="L207" s="664"/>
      <c r="M207" s="649"/>
      <c r="N207" s="648"/>
      <c r="O207" s="654"/>
      <c r="P207" s="381"/>
      <c r="Q207" s="107"/>
      <c r="R207" s="107"/>
      <c r="S207" s="107"/>
      <c r="T207" s="107"/>
      <c r="U207" s="107"/>
      <c r="V207" s="650"/>
      <c r="W207" s="126"/>
      <c r="X207" s="121"/>
      <c r="Y207" s="651"/>
      <c r="Z207" s="107"/>
      <c r="AA207" s="652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</row>
    <row r="208" spans="1:53" ht="12" customHeight="1">
      <c r="A208" s="158"/>
      <c r="B208" s="126"/>
      <c r="C208" s="648"/>
      <c r="D208" s="667"/>
      <c r="E208" s="659"/>
      <c r="F208" s="660"/>
      <c r="G208" s="671"/>
      <c r="H208" s="649"/>
      <c r="I208" s="649"/>
      <c r="J208" s="649"/>
      <c r="K208" s="659"/>
      <c r="L208" s="660"/>
      <c r="M208" s="649"/>
      <c r="N208" s="653"/>
      <c r="O208" s="662"/>
      <c r="P208" s="381"/>
      <c r="Q208" s="107"/>
      <c r="R208" s="107"/>
      <c r="S208" s="107"/>
      <c r="T208" s="107"/>
      <c r="U208" s="107"/>
      <c r="V208" s="650"/>
      <c r="W208" s="126"/>
      <c r="X208" s="121"/>
      <c r="Y208" s="651"/>
      <c r="Z208" s="107"/>
      <c r="AA208" s="663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</row>
    <row r="209" spans="1:53" ht="13.5" customHeight="1">
      <c r="A209" s="158"/>
      <c r="B209" s="126"/>
      <c r="C209" s="648"/>
      <c r="D209" s="667"/>
      <c r="E209" s="671"/>
      <c r="F209" s="671"/>
      <c r="G209" s="649"/>
      <c r="H209" s="649"/>
      <c r="I209" s="649"/>
      <c r="J209" s="649"/>
      <c r="K209" s="672"/>
      <c r="L209" s="671"/>
      <c r="M209" s="649"/>
      <c r="N209" s="653"/>
      <c r="O209" s="654"/>
      <c r="P209" s="381"/>
      <c r="Q209" s="107"/>
      <c r="R209" s="107"/>
      <c r="S209" s="107"/>
      <c r="T209" s="107"/>
      <c r="U209" s="107"/>
      <c r="V209" s="650"/>
      <c r="W209" s="126"/>
      <c r="X209" s="121"/>
      <c r="Y209" s="651"/>
      <c r="Z209" s="107"/>
      <c r="AA209" s="666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</row>
    <row r="210" spans="1:53">
      <c r="A210" s="158"/>
      <c r="B210" s="126"/>
      <c r="C210" s="648"/>
      <c r="D210" s="667"/>
      <c r="E210" s="154"/>
      <c r="F210" s="154"/>
      <c r="G210" s="154"/>
      <c r="H210" s="154"/>
      <c r="I210" s="154"/>
      <c r="J210" s="154"/>
      <c r="K210" s="154"/>
      <c r="L210" s="154"/>
      <c r="M210" s="154"/>
      <c r="N210" s="653"/>
      <c r="O210" s="654"/>
      <c r="P210" s="381"/>
      <c r="Q210" s="107"/>
      <c r="R210" s="107"/>
      <c r="S210" s="107"/>
      <c r="T210" s="107"/>
      <c r="U210" s="107"/>
      <c r="V210" s="650"/>
      <c r="W210" s="126"/>
      <c r="X210" s="121"/>
      <c r="Y210" s="651"/>
      <c r="Z210" s="107"/>
      <c r="AA210" s="652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</row>
    <row r="211" spans="1:53" ht="12.75" customHeight="1">
      <c r="A211" s="158"/>
      <c r="B211" s="126"/>
      <c r="C211" s="648"/>
      <c r="D211" s="667"/>
      <c r="E211" s="154"/>
      <c r="F211" s="154"/>
      <c r="G211" s="154"/>
      <c r="H211" s="154"/>
      <c r="I211" s="154"/>
      <c r="J211" s="154"/>
      <c r="K211" s="154"/>
      <c r="L211" s="154"/>
      <c r="M211" s="154"/>
      <c r="N211" s="653"/>
      <c r="O211" s="654"/>
      <c r="P211" s="381"/>
      <c r="Q211" s="107"/>
      <c r="R211" s="107"/>
      <c r="S211" s="107"/>
      <c r="T211" s="107"/>
      <c r="U211" s="107"/>
      <c r="V211" s="650"/>
      <c r="W211" s="126"/>
      <c r="X211" s="121"/>
      <c r="Y211" s="651"/>
      <c r="Z211" s="107"/>
      <c r="AA211" s="652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</row>
    <row r="212" spans="1:53" ht="12" customHeight="1">
      <c r="A212" s="158"/>
      <c r="B212" s="126"/>
      <c r="C212" s="648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653"/>
      <c r="O212" s="654"/>
      <c r="P212" s="381"/>
      <c r="Q212" s="107"/>
      <c r="R212" s="107"/>
      <c r="S212" s="107"/>
      <c r="T212" s="107"/>
      <c r="U212" s="107"/>
      <c r="V212" s="650"/>
      <c r="W212" s="126"/>
      <c r="X212" s="121"/>
      <c r="Y212" s="651"/>
      <c r="Z212" s="107"/>
      <c r="AA212" s="652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</row>
    <row r="213" spans="1:53" ht="12.75" customHeight="1">
      <c r="A213" s="158"/>
      <c r="B213" s="126"/>
      <c r="C213" s="648"/>
      <c r="D213" s="154"/>
      <c r="E213" s="154"/>
      <c r="F213" s="154"/>
      <c r="G213" s="154"/>
      <c r="H213" s="154"/>
      <c r="I213" s="154"/>
      <c r="J213" s="668"/>
      <c r="K213" s="154"/>
      <c r="L213" s="154"/>
      <c r="M213" s="154"/>
      <c r="N213" s="656"/>
      <c r="O213" s="654"/>
      <c r="P213" s="381"/>
      <c r="Q213" s="107"/>
      <c r="R213" s="107"/>
      <c r="S213" s="107"/>
      <c r="T213" s="107"/>
      <c r="U213" s="107"/>
      <c r="V213" s="669"/>
      <c r="W213" s="126"/>
      <c r="X213" s="670"/>
      <c r="Y213" s="651"/>
      <c r="Z213" s="107"/>
      <c r="AA213" s="652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</row>
    <row r="214" spans="1:53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</row>
    <row r="215" spans="1:53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</row>
    <row r="216" spans="1:53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</row>
    <row r="217" spans="1:53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</row>
    <row r="218" spans="1:53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</row>
    <row r="219" spans="1:53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</row>
    <row r="220" spans="1:53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</row>
    <row r="221" spans="1:53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</row>
    <row r="222" spans="1:53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</row>
    <row r="223" spans="1:53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</row>
    <row r="224" spans="1:53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</row>
    <row r="225" spans="1:53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</row>
    <row r="226" spans="1:53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</row>
    <row r="227" spans="1:53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</row>
    <row r="228" spans="1:53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</row>
    <row r="229" spans="1:53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</row>
    <row r="230" spans="1:53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</row>
    <row r="231" spans="1:53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</row>
    <row r="232" spans="1:53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</row>
    <row r="233" spans="1:53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</row>
    <row r="234" spans="1:53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</row>
    <row r="235" spans="1:53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</row>
    <row r="236" spans="1:53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</row>
    <row r="237" spans="1:53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</row>
    <row r="238" spans="1:53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</row>
    <row r="239" spans="1:53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</row>
    <row r="240" spans="1:53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</row>
    <row r="241" spans="1:53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</row>
    <row r="242" spans="1:53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</row>
    <row r="243" spans="1:53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</row>
    <row r="244" spans="1:53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</row>
    <row r="245" spans="1:53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</row>
    <row r="246" spans="1:53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</row>
    <row r="247" spans="1:53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</row>
    <row r="248" spans="1:53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</row>
    <row r="249" spans="1:53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</row>
    <row r="250" spans="1:53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</row>
    <row r="251" spans="1:53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</row>
    <row r="252" spans="1:53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</row>
    <row r="253" spans="1:53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</row>
    <row r="254" spans="1:53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</row>
    <row r="255" spans="1:53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</row>
    <row r="256" spans="1:53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</row>
    <row r="257" spans="1:53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</row>
    <row r="258" spans="1:53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</row>
    <row r="259" spans="1:53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</row>
    <row r="260" spans="1:53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</row>
    <row r="261" spans="1:53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</row>
    <row r="262" spans="1:53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</row>
    <row r="263" spans="1:53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</row>
    <row r="264" spans="1:53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</row>
    <row r="265" spans="1:53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</row>
    <row r="266" spans="1:53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</row>
    <row r="267" spans="1:53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</row>
    <row r="268" spans="1:53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</row>
    <row r="269" spans="1:53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</row>
    <row r="270" spans="1:53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</row>
    <row r="271" spans="1:53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</row>
    <row r="272" spans="1:53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</row>
    <row r="273" spans="1:53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</row>
    <row r="274" spans="1:53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</row>
    <row r="275" spans="1:53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</row>
    <row r="276" spans="1:53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</row>
    <row r="277" spans="1:53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</row>
    <row r="278" spans="1:53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</row>
    <row r="279" spans="1:53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</row>
    <row r="280" spans="1:53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</row>
    <row r="281" spans="1:53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7"/>
      <c r="BA281" s="107"/>
    </row>
    <row r="282" spans="1:53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</row>
    <row r="283" spans="1:53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7"/>
      <c r="BA283" s="107"/>
    </row>
    <row r="284" spans="1:53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7"/>
    </row>
    <row r="285" spans="1:53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</row>
    <row r="286" spans="1:53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</row>
    <row r="287" spans="1:53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</row>
    <row r="288" spans="1:53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</row>
    <row r="289" spans="1:53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7"/>
      <c r="AZ289" s="107"/>
      <c r="BA289" s="107"/>
    </row>
    <row r="290" spans="1:53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/>
      <c r="AY290" s="107"/>
      <c r="AZ290" s="107"/>
      <c r="BA290" s="107"/>
    </row>
    <row r="291" spans="1:53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</row>
    <row r="292" spans="1:53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</row>
    <row r="293" spans="1:53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</row>
    <row r="294" spans="1:53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7"/>
      <c r="BA294" s="107"/>
    </row>
    <row r="295" spans="1:53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</row>
    <row r="296" spans="1:53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7"/>
      <c r="AZ296" s="107"/>
      <c r="BA296" s="107"/>
    </row>
    <row r="297" spans="1:53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7"/>
      <c r="AV297" s="107"/>
      <c r="AW297" s="107"/>
      <c r="AX297" s="107"/>
      <c r="AY297" s="107"/>
      <c r="AZ297" s="107"/>
      <c r="BA297" s="107"/>
    </row>
    <row r="298" spans="1:53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7"/>
      <c r="AV298" s="107"/>
      <c r="AW298" s="107"/>
      <c r="AX298" s="107"/>
      <c r="AY298" s="107"/>
      <c r="AZ298" s="107"/>
      <c r="BA298" s="107"/>
    </row>
    <row r="299" spans="1:53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7"/>
      <c r="AV299" s="107"/>
      <c r="AW299" s="107"/>
      <c r="AX299" s="107"/>
      <c r="AY299" s="107"/>
      <c r="AZ299" s="107"/>
      <c r="BA299" s="107"/>
    </row>
    <row r="300" spans="1:53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7"/>
      <c r="AV300" s="107"/>
      <c r="AW300" s="107"/>
      <c r="AX300" s="107"/>
      <c r="AY300" s="107"/>
      <c r="AZ300" s="107"/>
      <c r="BA300" s="107"/>
    </row>
    <row r="301" spans="1:53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</row>
    <row r="302" spans="1:53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7"/>
      <c r="BA302" s="107"/>
    </row>
    <row r="303" spans="1:53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7"/>
      <c r="BA303" s="107"/>
    </row>
    <row r="304" spans="1:53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7"/>
      <c r="AZ304" s="107"/>
      <c r="BA304" s="107"/>
    </row>
    <row r="305" spans="1:53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7"/>
      <c r="AV305" s="107"/>
      <c r="AW305" s="107"/>
      <c r="AX305" s="107"/>
      <c r="AY305" s="107"/>
      <c r="AZ305" s="107"/>
      <c r="BA305" s="107"/>
    </row>
    <row r="306" spans="1:53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7"/>
      <c r="AX306" s="107"/>
      <c r="AY306" s="107"/>
      <c r="AZ306" s="107"/>
      <c r="BA306" s="107"/>
    </row>
    <row r="307" spans="1:53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7"/>
      <c r="BA307" s="107"/>
    </row>
    <row r="308" spans="1:53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7"/>
      <c r="AZ308" s="107"/>
      <c r="BA308" s="107"/>
    </row>
    <row r="309" spans="1:53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</row>
    <row r="310" spans="1:53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7"/>
      <c r="AZ310" s="107"/>
      <c r="BA310" s="107"/>
    </row>
    <row r="311" spans="1:53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</row>
    <row r="312" spans="1:53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07"/>
      <c r="AZ312" s="107"/>
      <c r="BA312" s="107"/>
    </row>
    <row r="313" spans="1:53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7"/>
      <c r="BA313" s="107"/>
    </row>
    <row r="314" spans="1:53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7"/>
      <c r="AZ314" s="107"/>
      <c r="BA314" s="107"/>
    </row>
    <row r="315" spans="1:53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7"/>
      <c r="AZ315" s="107"/>
      <c r="BA315" s="107"/>
    </row>
    <row r="316" spans="1:53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7"/>
      <c r="AV316" s="107"/>
      <c r="AW316" s="107"/>
      <c r="AX316" s="107"/>
      <c r="AY316" s="107"/>
      <c r="AZ316" s="107"/>
      <c r="BA316" s="107"/>
    </row>
    <row r="317" spans="1:53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7"/>
      <c r="AZ317" s="107"/>
      <c r="BA317" s="107"/>
    </row>
    <row r="318" spans="1:53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7"/>
      <c r="AV318" s="107"/>
      <c r="AW318" s="107"/>
      <c r="AX318" s="107"/>
      <c r="AY318" s="107"/>
      <c r="AZ318" s="107"/>
      <c r="BA318" s="107"/>
    </row>
    <row r="319" spans="1:53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7"/>
      <c r="AV319" s="107"/>
      <c r="AW319" s="107"/>
      <c r="AX319" s="107"/>
      <c r="AY319" s="107"/>
      <c r="AZ319" s="107"/>
      <c r="BA319" s="107"/>
    </row>
    <row r="320" spans="1:53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7"/>
      <c r="AV320" s="107"/>
      <c r="AW320" s="107"/>
      <c r="AX320" s="107"/>
      <c r="AY320" s="107"/>
      <c r="AZ320" s="107"/>
      <c r="BA320" s="107"/>
    </row>
    <row r="321" spans="1:53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</row>
    <row r="322" spans="1:53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7"/>
      <c r="AZ322" s="107"/>
      <c r="BA322" s="107"/>
    </row>
    <row r="323" spans="1:53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7"/>
      <c r="AX323" s="107"/>
      <c r="AY323" s="107"/>
      <c r="AZ323" s="107"/>
      <c r="BA323" s="107"/>
    </row>
    <row r="324" spans="1:53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</row>
    <row r="325" spans="1:53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7"/>
      <c r="AZ325" s="107"/>
      <c r="BA325" s="107"/>
    </row>
    <row r="326" spans="1:53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7"/>
      <c r="AX326" s="107"/>
      <c r="AY326" s="107"/>
      <c r="AZ326" s="107"/>
      <c r="BA326" s="107"/>
    </row>
    <row r="327" spans="1:53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7"/>
      <c r="BA327" s="107"/>
    </row>
    <row r="328" spans="1:53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</row>
    <row r="329" spans="1:53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7"/>
      <c r="BA329" s="107"/>
    </row>
    <row r="330" spans="1:53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</row>
    <row r="331" spans="1:53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</row>
    <row r="332" spans="1:53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7"/>
      <c r="AX332" s="107"/>
      <c r="AY332" s="107"/>
      <c r="AZ332" s="107"/>
      <c r="BA332" s="107"/>
    </row>
    <row r="333" spans="1:53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7"/>
      <c r="BA333" s="107"/>
    </row>
    <row r="334" spans="1:53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7"/>
      <c r="BA334" s="107"/>
    </row>
    <row r="335" spans="1:53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</row>
    <row r="336" spans="1:53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</row>
    <row r="337" spans="1:53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</row>
    <row r="338" spans="1:53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</row>
    <row r="339" spans="1:53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</row>
    <row r="340" spans="1:53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</row>
    <row r="341" spans="1:53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</row>
    <row r="342" spans="1:53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</row>
    <row r="343" spans="1:53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</row>
    <row r="344" spans="1:53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</row>
    <row r="345" spans="1:53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</row>
    <row r="346" spans="1:53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</row>
    <row r="347" spans="1:53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</row>
    <row r="348" spans="1:53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7"/>
      <c r="BA348" s="107"/>
    </row>
    <row r="349" spans="1:53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</row>
    <row r="350" spans="1:53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</row>
    <row r="351" spans="1:53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</row>
    <row r="352" spans="1:53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</row>
    <row r="353" spans="1:53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</row>
    <row r="354" spans="1:53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</row>
    <row r="355" spans="1:53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</row>
    <row r="356" spans="1:53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</row>
    <row r="357" spans="1:53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</row>
    <row r="358" spans="1:53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</row>
    <row r="359" spans="1:53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</row>
    <row r="360" spans="1:53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</row>
    <row r="361" spans="1:53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</row>
    <row r="362" spans="1:53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</row>
    <row r="363" spans="1:53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</row>
    <row r="364" spans="1:53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</row>
    <row r="365" spans="1:53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</row>
    <row r="366" spans="1:53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7"/>
      <c r="AZ366" s="107"/>
      <c r="BA366" s="107"/>
    </row>
    <row r="367" spans="1:53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7"/>
      <c r="AZ367" s="107"/>
      <c r="BA367" s="107"/>
    </row>
    <row r="368" spans="1:53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</row>
    <row r="369" spans="1:53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</row>
    <row r="370" spans="1:53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</row>
    <row r="371" spans="1:53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</row>
    <row r="372" spans="1:53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</row>
    <row r="373" spans="1:53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</row>
    <row r="374" spans="1:53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</row>
    <row r="375" spans="1:53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</row>
    <row r="376" spans="1:53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</row>
    <row r="377" spans="1:53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</row>
    <row r="378" spans="1:53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</row>
    <row r="379" spans="1:53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</row>
    <row r="380" spans="1:53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</row>
    <row r="381" spans="1:53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7"/>
      <c r="AV381" s="107"/>
      <c r="AW381" s="107"/>
      <c r="AX381" s="107"/>
      <c r="AY381" s="107"/>
      <c r="AZ381" s="107"/>
      <c r="BA381" s="107"/>
    </row>
    <row r="382" spans="1:53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7"/>
      <c r="AV382" s="107"/>
      <c r="AW382" s="107"/>
      <c r="AX382" s="107"/>
      <c r="AY382" s="107"/>
      <c r="AZ382" s="107"/>
      <c r="BA382" s="107"/>
    </row>
    <row r="383" spans="1:53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7"/>
      <c r="AV383" s="107"/>
      <c r="AW383" s="107"/>
      <c r="AX383" s="107"/>
      <c r="AY383" s="107"/>
      <c r="AZ383" s="107"/>
      <c r="BA383" s="107"/>
    </row>
    <row r="384" spans="1:53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/>
      <c r="AY384" s="107"/>
      <c r="AZ384" s="107"/>
      <c r="BA384" s="107"/>
    </row>
    <row r="385" spans="1:53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7"/>
      <c r="AV385" s="107"/>
      <c r="AW385" s="107"/>
      <c r="AX385" s="107"/>
      <c r="AY385" s="107"/>
      <c r="AZ385" s="107"/>
      <c r="BA385" s="107"/>
    </row>
    <row r="386" spans="1:53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107"/>
      <c r="AR386" s="107"/>
      <c r="AS386" s="107"/>
      <c r="AT386" s="107"/>
      <c r="AU386" s="107"/>
      <c r="AV386" s="107"/>
      <c r="AW386" s="107"/>
      <c r="AX386" s="107"/>
      <c r="AY386" s="107"/>
      <c r="AZ386" s="107"/>
      <c r="BA386" s="107"/>
    </row>
    <row r="387" spans="1:53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7"/>
      <c r="AX387" s="107"/>
      <c r="AY387" s="107"/>
      <c r="AZ387" s="107"/>
      <c r="BA387" s="107"/>
    </row>
    <row r="388" spans="1:53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7"/>
      <c r="AX388" s="107"/>
      <c r="AY388" s="107"/>
      <c r="AZ388" s="107"/>
      <c r="BA388" s="107"/>
    </row>
    <row r="389" spans="1:53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7"/>
      <c r="AZ389" s="107"/>
      <c r="BA389" s="107"/>
    </row>
    <row r="390" spans="1:53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7"/>
      <c r="AV390" s="107"/>
      <c r="AW390" s="107"/>
      <c r="AX390" s="107"/>
      <c r="AY390" s="107"/>
      <c r="AZ390" s="107"/>
      <c r="BA390" s="107"/>
    </row>
    <row r="391" spans="1:53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7"/>
      <c r="AV391" s="107"/>
      <c r="AW391" s="107"/>
      <c r="AX391" s="107"/>
      <c r="AY391" s="107"/>
      <c r="AZ391" s="107"/>
      <c r="BA391" s="107"/>
    </row>
    <row r="392" spans="1:53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7"/>
      <c r="AX392" s="107"/>
      <c r="AY392" s="107"/>
      <c r="AZ392" s="107"/>
      <c r="BA392" s="107"/>
    </row>
    <row r="393" spans="1:53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7"/>
      <c r="AV393" s="107"/>
      <c r="AW393" s="107"/>
      <c r="AX393" s="107"/>
      <c r="AY393" s="107"/>
      <c r="AZ393" s="107"/>
      <c r="BA393" s="107"/>
    </row>
    <row r="394" spans="1:53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7"/>
      <c r="AV394" s="107"/>
      <c r="AW394" s="107"/>
      <c r="AX394" s="107"/>
      <c r="AY394" s="107"/>
      <c r="AZ394" s="107"/>
      <c r="BA394" s="107"/>
    </row>
    <row r="395" spans="1:53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7"/>
      <c r="AX395" s="107"/>
      <c r="AY395" s="107"/>
      <c r="AZ395" s="107"/>
      <c r="BA395" s="107"/>
    </row>
    <row r="396" spans="1:53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7"/>
      <c r="AV396" s="107"/>
      <c r="AW396" s="107"/>
      <c r="AX396" s="107"/>
      <c r="AY396" s="107"/>
      <c r="AZ396" s="107"/>
      <c r="BA396" s="107"/>
    </row>
    <row r="397" spans="1:53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7"/>
      <c r="AV397" s="107"/>
      <c r="AW397" s="107"/>
      <c r="AX397" s="107"/>
      <c r="AY397" s="107"/>
      <c r="AZ397" s="107"/>
      <c r="BA397" s="107"/>
    </row>
    <row r="398" spans="1:53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7"/>
      <c r="AZ398" s="107"/>
      <c r="BA398" s="107"/>
    </row>
    <row r="399" spans="1:53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7"/>
      <c r="AZ399" s="107"/>
      <c r="BA399" s="107"/>
    </row>
    <row r="400" spans="1:53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7"/>
      <c r="AZ400" s="107"/>
      <c r="BA400" s="107"/>
    </row>
    <row r="401" spans="1:53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7"/>
      <c r="AZ401" s="107"/>
      <c r="BA401" s="107"/>
    </row>
    <row r="402" spans="1:53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7"/>
      <c r="AV402" s="107"/>
      <c r="AW402" s="107"/>
      <c r="AX402" s="107"/>
      <c r="AY402" s="107"/>
      <c r="AZ402" s="107"/>
      <c r="BA402" s="107"/>
    </row>
    <row r="403" spans="1:53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7"/>
      <c r="AV403" s="107"/>
      <c r="AW403" s="107"/>
      <c r="AX403" s="107"/>
      <c r="AY403" s="107"/>
      <c r="AZ403" s="107"/>
      <c r="BA403" s="107"/>
    </row>
    <row r="404" spans="1:53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7"/>
      <c r="AV404" s="107"/>
      <c r="AW404" s="107"/>
      <c r="AX404" s="107"/>
      <c r="AY404" s="107"/>
      <c r="AZ404" s="107"/>
      <c r="BA404" s="107"/>
    </row>
    <row r="405" spans="1:53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7"/>
      <c r="AV405" s="107"/>
      <c r="AW405" s="107"/>
      <c r="AX405" s="107"/>
      <c r="AY405" s="107"/>
      <c r="AZ405" s="107"/>
      <c r="BA405" s="107"/>
    </row>
    <row r="406" spans="1:53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</row>
    <row r="407" spans="1:53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</row>
    <row r="408" spans="1:53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7"/>
      <c r="BA408" s="107"/>
    </row>
    <row r="409" spans="1:53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</row>
    <row r="410" spans="1:53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7"/>
      <c r="BA410" s="107"/>
    </row>
    <row r="411" spans="1:53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7"/>
      <c r="BA411" s="107"/>
    </row>
    <row r="412" spans="1:53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7"/>
      <c r="AV412" s="107"/>
      <c r="AW412" s="107"/>
      <c r="AX412" s="107"/>
      <c r="AY412" s="107"/>
      <c r="AZ412" s="107"/>
      <c r="BA412" s="107"/>
    </row>
    <row r="413" spans="1:53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7"/>
      <c r="AZ413" s="107"/>
      <c r="BA413" s="107"/>
    </row>
    <row r="414" spans="1:53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</row>
    <row r="415" spans="1:53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7"/>
      <c r="BA415" s="107"/>
    </row>
    <row r="416" spans="1:53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7"/>
      <c r="BA416" s="107"/>
    </row>
    <row r="417" spans="1:53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</row>
    <row r="418" spans="1:53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</row>
    <row r="419" spans="1:53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7"/>
      <c r="AZ419" s="107"/>
      <c r="BA419" s="107"/>
    </row>
    <row r="420" spans="1:53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7"/>
      <c r="AZ420" s="107"/>
      <c r="BA420" s="107"/>
    </row>
    <row r="421" spans="1:53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</row>
    <row r="422" spans="1:53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</row>
    <row r="423" spans="1:53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</row>
    <row r="424" spans="1:53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7"/>
      <c r="AV424" s="107"/>
      <c r="AW424" s="107"/>
      <c r="AX424" s="107"/>
      <c r="AY424" s="107"/>
      <c r="AZ424" s="107"/>
      <c r="BA424" s="107"/>
    </row>
    <row r="425" spans="1:53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</row>
    <row r="426" spans="1:53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</row>
    <row r="427" spans="1:53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7"/>
      <c r="BA427" s="107"/>
    </row>
    <row r="428" spans="1:53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</row>
    <row r="429" spans="1:53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</row>
    <row r="430" spans="1:53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</row>
    <row r="431" spans="1:53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</row>
    <row r="432" spans="1:53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</row>
    <row r="433" spans="1:53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</row>
    <row r="434" spans="1:53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</row>
    <row r="435" spans="1:53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</row>
    <row r="436" spans="1:53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</row>
    <row r="437" spans="1:53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</row>
    <row r="438" spans="1:53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/>
      <c r="AY438" s="107"/>
      <c r="AZ438" s="107"/>
      <c r="BA438" s="107"/>
    </row>
    <row r="439" spans="1:53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</row>
    <row r="440" spans="1:53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</row>
    <row r="441" spans="1:53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</row>
    <row r="442" spans="1:53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</row>
    <row r="443" spans="1:53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</row>
    <row r="444" spans="1:53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</row>
    <row r="445" spans="1:53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</row>
    <row r="446" spans="1:53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</row>
    <row r="447" spans="1:53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</row>
    <row r="448" spans="1:53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</row>
    <row r="449" spans="1:53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</row>
    <row r="450" spans="1:53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</row>
    <row r="451" spans="1:53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7"/>
      <c r="AZ451" s="107"/>
      <c r="BA451" s="107"/>
    </row>
    <row r="452" spans="1:53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</row>
    <row r="453" spans="1:53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</row>
    <row r="454" spans="1:53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7"/>
      <c r="AV454" s="107"/>
      <c r="AW454" s="107"/>
      <c r="AX454" s="107"/>
      <c r="AY454" s="107"/>
      <c r="AZ454" s="107"/>
      <c r="BA454" s="107"/>
    </row>
    <row r="455" spans="1:53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</row>
    <row r="456" spans="1:53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</row>
    <row r="457" spans="1:53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</row>
    <row r="458" spans="1:53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7"/>
      <c r="AV458" s="107"/>
      <c r="AW458" s="107"/>
      <c r="AX458" s="107"/>
      <c r="AY458" s="107"/>
      <c r="AZ458" s="107"/>
      <c r="BA458" s="107"/>
    </row>
    <row r="459" spans="1:53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7"/>
      <c r="AV459" s="107"/>
      <c r="AW459" s="107"/>
      <c r="AX459" s="107"/>
      <c r="AY459" s="107"/>
      <c r="AZ459" s="107"/>
      <c r="BA459" s="107"/>
    </row>
    <row r="460" spans="1:53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/>
      <c r="BA460" s="107"/>
    </row>
    <row r="461" spans="1:53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7"/>
      <c r="AZ461" s="107"/>
      <c r="BA461" s="107"/>
    </row>
    <row r="462" spans="1:53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7"/>
      <c r="AV462" s="107"/>
      <c r="AW462" s="107"/>
      <c r="AX462" s="107"/>
      <c r="AY462" s="107"/>
      <c r="AZ462" s="107"/>
      <c r="BA462" s="107"/>
    </row>
    <row r="463" spans="1:53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7"/>
      <c r="AV463" s="107"/>
      <c r="AW463" s="107"/>
      <c r="AX463" s="107"/>
      <c r="AY463" s="107"/>
      <c r="AZ463" s="107"/>
      <c r="BA463" s="107"/>
    </row>
    <row r="464" spans="1:53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7"/>
      <c r="AV464" s="107"/>
      <c r="AW464" s="107"/>
      <c r="AX464" s="107"/>
      <c r="AY464" s="107"/>
      <c r="AZ464" s="107"/>
      <c r="BA464" s="107"/>
    </row>
    <row r="465" spans="1:53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7"/>
      <c r="AV465" s="107"/>
      <c r="AW465" s="107"/>
      <c r="AX465" s="107"/>
      <c r="AY465" s="107"/>
      <c r="AZ465" s="107"/>
      <c r="BA465" s="107"/>
    </row>
    <row r="466" spans="1:53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</row>
    <row r="467" spans="1:53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</row>
    <row r="468" spans="1:53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7"/>
      <c r="AV468" s="107"/>
      <c r="AW468" s="107"/>
      <c r="AX468" s="107"/>
      <c r="AY468" s="107"/>
      <c r="AZ468" s="107"/>
      <c r="BA468" s="107"/>
    </row>
    <row r="469" spans="1:53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7"/>
      <c r="AV469" s="107"/>
      <c r="AW469" s="107"/>
      <c r="AX469" s="107"/>
      <c r="AY469" s="107"/>
      <c r="AZ469" s="107"/>
      <c r="BA469" s="107"/>
    </row>
    <row r="470" spans="1:53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</row>
    <row r="471" spans="1:53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7"/>
      <c r="AV471" s="107"/>
      <c r="AW471" s="107"/>
      <c r="AX471" s="107"/>
      <c r="AY471" s="107"/>
      <c r="AZ471" s="107"/>
      <c r="BA471" s="107"/>
    </row>
    <row r="472" spans="1:53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7"/>
      <c r="AV472" s="107"/>
      <c r="AW472" s="107"/>
      <c r="AX472" s="107"/>
      <c r="AY472" s="107"/>
      <c r="AZ472" s="107"/>
      <c r="BA472" s="107"/>
    </row>
    <row r="473" spans="1:53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7"/>
      <c r="AV473" s="107"/>
      <c r="AW473" s="107"/>
      <c r="AX473" s="107"/>
      <c r="AY473" s="107"/>
      <c r="AZ473" s="107"/>
      <c r="BA473" s="107"/>
    </row>
    <row r="474" spans="1:53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7"/>
      <c r="AV474" s="107"/>
      <c r="AW474" s="107"/>
      <c r="AX474" s="107"/>
      <c r="AY474" s="107"/>
      <c r="AZ474" s="107"/>
      <c r="BA474" s="107"/>
    </row>
    <row r="475" spans="1:53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</row>
    <row r="476" spans="1:53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7"/>
      <c r="BA476" s="107"/>
    </row>
    <row r="477" spans="1:53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7"/>
      <c r="BA477" s="107"/>
    </row>
    <row r="478" spans="1:53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7"/>
      <c r="BA478" s="107"/>
    </row>
    <row r="479" spans="1:53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</row>
    <row r="480" spans="1:53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7"/>
      <c r="AV480" s="107"/>
      <c r="AW480" s="107"/>
      <c r="AX480" s="107"/>
      <c r="AY480" s="107"/>
      <c r="AZ480" s="107"/>
      <c r="BA480" s="107"/>
    </row>
    <row r="481" spans="1:53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7"/>
      <c r="AZ481" s="107"/>
      <c r="BA481" s="107"/>
    </row>
    <row r="482" spans="1:53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7"/>
      <c r="AV482" s="107"/>
      <c r="AW482" s="107"/>
      <c r="AX482" s="107"/>
      <c r="AY482" s="107"/>
      <c r="AZ482" s="107"/>
      <c r="BA482" s="107"/>
    </row>
    <row r="483" spans="1:53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7"/>
      <c r="AV483" s="107"/>
      <c r="AW483" s="107"/>
      <c r="AX483" s="107"/>
      <c r="AY483" s="107"/>
      <c r="AZ483" s="107"/>
      <c r="BA483" s="107"/>
    </row>
    <row r="484" spans="1:53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7"/>
      <c r="AV484" s="107"/>
      <c r="AW484" s="107"/>
      <c r="AX484" s="107"/>
      <c r="AY484" s="107"/>
      <c r="AZ484" s="107"/>
      <c r="BA484" s="107"/>
    </row>
    <row r="485" spans="1:53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7"/>
      <c r="AV485" s="107"/>
      <c r="AW485" s="107"/>
      <c r="AX485" s="107"/>
      <c r="AY485" s="107"/>
      <c r="AZ485" s="107"/>
      <c r="BA485" s="107"/>
    </row>
    <row r="486" spans="1:53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7"/>
      <c r="AV486" s="107"/>
      <c r="AW486" s="107"/>
      <c r="AX486" s="107"/>
      <c r="AY486" s="107"/>
      <c r="AZ486" s="107"/>
      <c r="BA486" s="107"/>
    </row>
    <row r="487" spans="1:53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</row>
    <row r="488" spans="1:53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7"/>
      <c r="AV488" s="107"/>
      <c r="AW488" s="107"/>
      <c r="AX488" s="107"/>
      <c r="AY488" s="107"/>
      <c r="AZ488" s="107"/>
      <c r="BA488" s="107"/>
    </row>
    <row r="489" spans="1:53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</row>
    <row r="490" spans="1:53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7"/>
      <c r="AV490" s="107"/>
      <c r="AW490" s="107"/>
      <c r="AX490" s="107"/>
      <c r="AY490" s="107"/>
      <c r="AZ490" s="107"/>
      <c r="BA490" s="107"/>
    </row>
    <row r="491" spans="1:53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7"/>
      <c r="AV491" s="107"/>
      <c r="AW491" s="107"/>
      <c r="AX491" s="107"/>
      <c r="AY491" s="107"/>
      <c r="AZ491" s="107"/>
      <c r="BA491" s="107"/>
    </row>
    <row r="492" spans="1:53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7"/>
      <c r="AZ492" s="107"/>
      <c r="BA492" s="107"/>
    </row>
    <row r="493" spans="1:53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7"/>
      <c r="AV493" s="107"/>
      <c r="AW493" s="107"/>
      <c r="AX493" s="107"/>
      <c r="AY493" s="107"/>
      <c r="AZ493" s="107"/>
      <c r="BA493" s="107"/>
    </row>
    <row r="494" spans="1:53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7"/>
      <c r="AV494" s="107"/>
      <c r="AW494" s="107"/>
      <c r="AX494" s="107"/>
      <c r="AY494" s="107"/>
      <c r="AZ494" s="107"/>
      <c r="BA494" s="107"/>
    </row>
    <row r="495" spans="1:53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7"/>
      <c r="AZ495" s="107"/>
      <c r="BA495" s="107"/>
    </row>
    <row r="496" spans="1:53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</row>
    <row r="497" spans="1:53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7"/>
      <c r="AV497" s="107"/>
      <c r="AW497" s="107"/>
      <c r="AX497" s="107"/>
      <c r="AY497" s="107"/>
      <c r="AZ497" s="107"/>
      <c r="BA497" s="107"/>
    </row>
    <row r="498" spans="1:53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</row>
    <row r="499" spans="1:53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</row>
    <row r="500" spans="1:53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7"/>
      <c r="AV500" s="107"/>
      <c r="AW500" s="107"/>
      <c r="AX500" s="107"/>
      <c r="AY500" s="107"/>
      <c r="AZ500" s="107"/>
      <c r="BA500" s="107"/>
    </row>
    <row r="501" spans="1:53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</row>
    <row r="502" spans="1:53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</row>
    <row r="503" spans="1:53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</row>
    <row r="504" spans="1:53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7"/>
      <c r="AV504" s="107"/>
      <c r="AW504" s="107"/>
      <c r="AX504" s="107"/>
      <c r="AY504" s="107"/>
      <c r="AZ504" s="107"/>
      <c r="BA504" s="107"/>
    </row>
    <row r="505" spans="1:53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7"/>
      <c r="AV505" s="107"/>
      <c r="AW505" s="107"/>
      <c r="AX505" s="107"/>
      <c r="AY505" s="107"/>
      <c r="AZ505" s="107"/>
      <c r="BA505" s="107"/>
    </row>
    <row r="506" spans="1:53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T506" s="107"/>
      <c r="AU506" s="107"/>
      <c r="AV506" s="107"/>
      <c r="AW506" s="107"/>
      <c r="AX506" s="107"/>
      <c r="AY506" s="107"/>
      <c r="AZ506" s="107"/>
      <c r="BA506" s="107"/>
    </row>
    <row r="507" spans="1:53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7"/>
      <c r="AV507" s="107"/>
      <c r="AW507" s="107"/>
      <c r="AX507" s="107"/>
      <c r="AY507" s="107"/>
      <c r="AZ507" s="107"/>
      <c r="BA507" s="107"/>
    </row>
    <row r="508" spans="1:53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7"/>
      <c r="AV508" s="107"/>
      <c r="AW508" s="107"/>
      <c r="AX508" s="107"/>
      <c r="AY508" s="107"/>
      <c r="AZ508" s="107"/>
      <c r="BA508" s="107"/>
    </row>
    <row r="509" spans="1:53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7"/>
      <c r="AZ509" s="107"/>
      <c r="BA509" s="107"/>
    </row>
    <row r="510" spans="1:53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7"/>
      <c r="AV510" s="107"/>
      <c r="AW510" s="107"/>
      <c r="AX510" s="107"/>
      <c r="AY510" s="107"/>
      <c r="AZ510" s="107"/>
      <c r="BA510" s="107"/>
    </row>
    <row r="511" spans="1:53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7"/>
      <c r="AV511" s="107"/>
      <c r="AW511" s="107"/>
      <c r="AX511" s="107"/>
      <c r="AY511" s="107"/>
      <c r="AZ511" s="107"/>
      <c r="BA511" s="107"/>
    </row>
    <row r="512" spans="1:53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7"/>
      <c r="AV512" s="107"/>
      <c r="AW512" s="107"/>
      <c r="AX512" s="107"/>
      <c r="AY512" s="107"/>
      <c r="AZ512" s="107"/>
      <c r="BA512" s="107"/>
    </row>
    <row r="513" spans="1:53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7"/>
      <c r="AV513" s="107"/>
      <c r="AW513" s="107"/>
      <c r="AX513" s="107"/>
      <c r="AY513" s="107"/>
      <c r="AZ513" s="107"/>
      <c r="BA513" s="107"/>
    </row>
    <row r="514" spans="1:53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7"/>
      <c r="AV514" s="107"/>
      <c r="AW514" s="107"/>
      <c r="AX514" s="107"/>
      <c r="AY514" s="107"/>
      <c r="AZ514" s="107"/>
      <c r="BA514" s="107"/>
    </row>
    <row r="515" spans="1:53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7"/>
      <c r="AZ515" s="107"/>
      <c r="BA515" s="107"/>
    </row>
    <row r="516" spans="1:53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7"/>
      <c r="AZ516" s="107"/>
      <c r="BA516" s="107"/>
    </row>
    <row r="517" spans="1:53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7"/>
      <c r="AV517" s="107"/>
      <c r="AW517" s="107"/>
      <c r="AX517" s="107"/>
      <c r="AY517" s="107"/>
      <c r="AZ517" s="107"/>
      <c r="BA517" s="107"/>
    </row>
    <row r="518" spans="1:53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7"/>
      <c r="AV518" s="107"/>
      <c r="AW518" s="107"/>
      <c r="AX518" s="107"/>
      <c r="AY518" s="107"/>
      <c r="AZ518" s="107"/>
      <c r="BA518" s="107"/>
    </row>
    <row r="519" spans="1:53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7"/>
      <c r="AV519" s="107"/>
      <c r="AW519" s="107"/>
      <c r="AX519" s="107"/>
      <c r="AY519" s="107"/>
      <c r="AZ519" s="107"/>
      <c r="BA519" s="107"/>
    </row>
    <row r="520" spans="1:53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7"/>
      <c r="AV520" s="107"/>
      <c r="AW520" s="107"/>
      <c r="AX520" s="107"/>
      <c r="AY520" s="107"/>
      <c r="AZ520" s="107"/>
      <c r="BA520" s="107"/>
    </row>
    <row r="521" spans="1:53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7"/>
      <c r="AV521" s="107"/>
      <c r="AW521" s="107"/>
      <c r="AX521" s="107"/>
      <c r="AY521" s="107"/>
      <c r="AZ521" s="107"/>
      <c r="BA521" s="107"/>
    </row>
    <row r="522" spans="1:53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/>
      <c r="AV522" s="107"/>
      <c r="AW522" s="107"/>
      <c r="AX522" s="107"/>
      <c r="AY522" s="107"/>
      <c r="AZ522" s="107"/>
      <c r="BA522" s="107"/>
    </row>
    <row r="523" spans="1:53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/>
      <c r="AV523" s="107"/>
      <c r="AW523" s="107"/>
      <c r="AX523" s="107"/>
      <c r="AY523" s="107"/>
      <c r="AZ523" s="107"/>
      <c r="BA523" s="107"/>
    </row>
    <row r="524" spans="1:53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7"/>
      <c r="AZ524" s="107"/>
      <c r="BA524" s="107"/>
    </row>
    <row r="525" spans="1:53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7"/>
      <c r="AZ525" s="107"/>
      <c r="BA525" s="107"/>
    </row>
    <row r="526" spans="1:53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7"/>
      <c r="BA526" s="107"/>
    </row>
    <row r="527" spans="1:53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7"/>
      <c r="BA527" s="107"/>
    </row>
    <row r="528" spans="1:53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7"/>
      <c r="BA528" s="107"/>
    </row>
    <row r="529" spans="1:53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</row>
    <row r="530" spans="1:53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</row>
    <row r="531" spans="1:53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7"/>
      <c r="AZ531" s="107"/>
      <c r="BA531" s="107"/>
    </row>
    <row r="532" spans="1:53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/>
      <c r="AY532" s="107"/>
      <c r="AZ532" s="107"/>
      <c r="BA532" s="107"/>
    </row>
    <row r="533" spans="1:53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</row>
    <row r="534" spans="1:53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</row>
    <row r="535" spans="1:53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7"/>
      <c r="AZ535" s="107"/>
      <c r="BA535" s="107"/>
    </row>
    <row r="536" spans="1:53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</row>
    <row r="537" spans="1:53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</row>
    <row r="538" spans="1:53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7"/>
      <c r="AZ538" s="107"/>
      <c r="BA538" s="107"/>
    </row>
    <row r="539" spans="1:53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</row>
    <row r="540" spans="1:53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</row>
    <row r="541" spans="1:53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</row>
    <row r="542" spans="1:53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7"/>
      <c r="BA542" s="107"/>
    </row>
    <row r="543" spans="1:53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</row>
    <row r="544" spans="1:53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7"/>
      <c r="BA544" s="107"/>
    </row>
    <row r="545" spans="1:53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7"/>
      <c r="BA545" s="107"/>
    </row>
    <row r="546" spans="1:53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7"/>
      <c r="BA546" s="107"/>
    </row>
    <row r="547" spans="1:53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7"/>
      <c r="BA547" s="107"/>
    </row>
    <row r="548" spans="1:53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7"/>
      <c r="BA548" s="107"/>
    </row>
    <row r="549" spans="1:53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7"/>
      <c r="BA549" s="107"/>
    </row>
    <row r="550" spans="1:53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7"/>
      <c r="AV550" s="107"/>
      <c r="AW550" s="107"/>
      <c r="AX550" s="107"/>
      <c r="AY550" s="107"/>
      <c r="AZ550" s="107"/>
      <c r="BA550" s="107"/>
    </row>
    <row r="551" spans="1:53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7"/>
      <c r="AV551" s="107"/>
      <c r="AW551" s="107"/>
      <c r="AX551" s="107"/>
      <c r="AY551" s="107"/>
      <c r="AZ551" s="107"/>
      <c r="BA551" s="107"/>
    </row>
    <row r="552" spans="1:53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7"/>
      <c r="AV552" s="107"/>
      <c r="AW552" s="107"/>
      <c r="AX552" s="107"/>
      <c r="AY552" s="107"/>
      <c r="AZ552" s="107"/>
      <c r="BA552" s="107"/>
    </row>
    <row r="553" spans="1:53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7"/>
      <c r="AV553" s="107"/>
      <c r="AW553" s="107"/>
      <c r="AX553" s="107"/>
      <c r="AY553" s="107"/>
      <c r="AZ553" s="107"/>
      <c r="BA553" s="107"/>
    </row>
    <row r="554" spans="1:53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7"/>
      <c r="AV554" s="107"/>
      <c r="AW554" s="107"/>
      <c r="AX554" s="107"/>
      <c r="AY554" s="107"/>
      <c r="AZ554" s="107"/>
      <c r="BA554" s="107"/>
    </row>
    <row r="555" spans="1:53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7"/>
      <c r="AV555" s="107"/>
      <c r="AW555" s="107"/>
      <c r="AX555" s="107"/>
      <c r="AY555" s="107"/>
      <c r="AZ555" s="107"/>
      <c r="BA555" s="107"/>
    </row>
    <row r="556" spans="1:53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/>
      <c r="AY556" s="107"/>
      <c r="AZ556" s="107"/>
      <c r="BA556" s="107"/>
    </row>
    <row r="557" spans="1:53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7"/>
      <c r="BA557" s="107"/>
    </row>
    <row r="558" spans="1:53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/>
      <c r="AV558" s="107"/>
      <c r="AW558" s="107"/>
      <c r="AX558" s="107"/>
      <c r="AY558" s="107"/>
      <c r="AZ558" s="107"/>
      <c r="BA558" s="107"/>
    </row>
    <row r="559" spans="1:53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/>
      <c r="AV559" s="107"/>
      <c r="AW559" s="107"/>
      <c r="AX559" s="107"/>
      <c r="AY559" s="107"/>
      <c r="AZ559" s="107"/>
      <c r="BA559" s="107"/>
    </row>
    <row r="560" spans="1:53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7"/>
      <c r="BA560" s="107"/>
    </row>
    <row r="561" spans="1:53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7"/>
      <c r="AZ561" s="107"/>
      <c r="BA561" s="107"/>
    </row>
    <row r="562" spans="1:53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7"/>
      <c r="AV562" s="107"/>
      <c r="AW562" s="107"/>
      <c r="AX562" s="107"/>
      <c r="AY562" s="107"/>
      <c r="AZ562" s="107"/>
      <c r="BA562" s="107"/>
    </row>
    <row r="563" spans="1:53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7"/>
      <c r="AV563" s="107"/>
      <c r="AW563" s="107"/>
      <c r="AX563" s="107"/>
      <c r="AY563" s="107"/>
      <c r="AZ563" s="107"/>
      <c r="BA563" s="107"/>
    </row>
    <row r="564" spans="1:53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7"/>
      <c r="AV564" s="107"/>
      <c r="AW564" s="107"/>
      <c r="AX564" s="107"/>
      <c r="AY564" s="107"/>
      <c r="AZ564" s="107"/>
      <c r="BA564" s="107"/>
    </row>
    <row r="565" spans="1:53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7"/>
      <c r="AV565" s="107"/>
      <c r="AW565" s="107"/>
      <c r="AX565" s="107"/>
      <c r="AY565" s="107"/>
      <c r="AZ565" s="107"/>
      <c r="BA565" s="107"/>
    </row>
    <row r="566" spans="1:53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7"/>
      <c r="AZ566" s="107"/>
      <c r="BA566" s="107"/>
    </row>
    <row r="567" spans="1:53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7"/>
      <c r="AV567" s="107"/>
      <c r="AW567" s="107"/>
      <c r="AX567" s="107"/>
      <c r="AY567" s="107"/>
      <c r="AZ567" s="107"/>
      <c r="BA567" s="107"/>
    </row>
    <row r="568" spans="1:53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/>
      <c r="AW568" s="107"/>
      <c r="AX568" s="107"/>
      <c r="AY568" s="107"/>
      <c r="AZ568" s="107"/>
      <c r="BA568" s="107"/>
    </row>
    <row r="569" spans="1:53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/>
      <c r="AW569" s="107"/>
      <c r="AX569" s="107"/>
      <c r="AY569" s="107"/>
      <c r="AZ569" s="107"/>
      <c r="BA569" s="107"/>
    </row>
    <row r="570" spans="1:53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/>
      <c r="AW570" s="107"/>
      <c r="AX570" s="107"/>
      <c r="AY570" s="107"/>
      <c r="AZ570" s="107"/>
      <c r="BA570" s="107"/>
    </row>
    <row r="571" spans="1:53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/>
      <c r="BA571" s="107"/>
    </row>
    <row r="572" spans="1:53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7"/>
      <c r="AV572" s="107"/>
      <c r="AW572" s="107"/>
      <c r="AX572" s="107"/>
      <c r="AY572" s="107"/>
      <c r="AZ572" s="107"/>
      <c r="BA572" s="107"/>
    </row>
    <row r="573" spans="1:53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7"/>
      <c r="AV573" s="107"/>
      <c r="AW573" s="107"/>
      <c r="AX573" s="107"/>
      <c r="AY573" s="107"/>
      <c r="AZ573" s="107"/>
      <c r="BA573" s="107"/>
    </row>
    <row r="574" spans="1:53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7"/>
      <c r="AV574" s="107"/>
      <c r="AW574" s="107"/>
      <c r="AX574" s="107"/>
      <c r="AY574" s="107"/>
      <c r="AZ574" s="107"/>
      <c r="BA574" s="107"/>
    </row>
    <row r="575" spans="1:53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7"/>
      <c r="AV575" s="107"/>
      <c r="AW575" s="107"/>
      <c r="AX575" s="107"/>
      <c r="AY575" s="107"/>
      <c r="AZ575" s="107"/>
      <c r="BA575" s="107"/>
    </row>
    <row r="576" spans="1:53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7"/>
      <c r="AV576" s="107"/>
      <c r="AW576" s="107"/>
      <c r="AX576" s="107"/>
      <c r="AY576" s="107"/>
      <c r="AZ576" s="107"/>
      <c r="BA576" s="107"/>
    </row>
    <row r="577" spans="1:53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7"/>
      <c r="AV577" s="107"/>
      <c r="AW577" s="107"/>
      <c r="AX577" s="107"/>
      <c r="AY577" s="107"/>
      <c r="AZ577" s="107"/>
      <c r="BA577" s="107"/>
    </row>
    <row r="578" spans="1:53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7"/>
      <c r="AV578" s="107"/>
      <c r="AW578" s="107"/>
      <c r="AX578" s="107"/>
      <c r="AY578" s="107"/>
      <c r="AZ578" s="107"/>
      <c r="BA578" s="107"/>
    </row>
    <row r="579" spans="1:53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7"/>
      <c r="AV579" s="107"/>
      <c r="AW579" s="107"/>
      <c r="AX579" s="107"/>
      <c r="AY579" s="107"/>
      <c r="AZ579" s="107"/>
      <c r="BA579" s="107"/>
    </row>
    <row r="580" spans="1:53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7"/>
      <c r="AV580" s="107"/>
      <c r="AW580" s="107"/>
      <c r="AX580" s="107"/>
      <c r="AY580" s="107"/>
      <c r="AZ580" s="107"/>
      <c r="BA580" s="107"/>
    </row>
    <row r="581" spans="1:53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7"/>
      <c r="AV581" s="107"/>
      <c r="AW581" s="107"/>
      <c r="AX581" s="107"/>
      <c r="AY581" s="107"/>
      <c r="AZ581" s="107"/>
      <c r="BA581" s="107"/>
    </row>
    <row r="582" spans="1:53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7"/>
      <c r="AV582" s="107"/>
      <c r="AW582" s="107"/>
      <c r="AX582" s="107"/>
      <c r="AY582" s="107"/>
      <c r="AZ582" s="107"/>
      <c r="BA582" s="107"/>
    </row>
    <row r="583" spans="1:53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7"/>
      <c r="AV583" s="107"/>
      <c r="AW583" s="107"/>
      <c r="AX583" s="107"/>
      <c r="AY583" s="107"/>
      <c r="AZ583" s="107"/>
      <c r="BA583" s="107"/>
    </row>
    <row r="584" spans="1:53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7"/>
      <c r="AZ584" s="107"/>
      <c r="BA584" s="107"/>
    </row>
    <row r="585" spans="1:53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7"/>
      <c r="AV585" s="107"/>
      <c r="AW585" s="107"/>
      <c r="AX585" s="107"/>
      <c r="AY585" s="107"/>
      <c r="AZ585" s="107"/>
      <c r="BA585" s="107"/>
    </row>
    <row r="586" spans="1:53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7"/>
      <c r="AV586" s="107"/>
      <c r="AW586" s="107"/>
      <c r="AX586" s="107"/>
      <c r="AY586" s="107"/>
      <c r="AZ586" s="107"/>
      <c r="BA586" s="107"/>
    </row>
    <row r="587" spans="1:53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7"/>
      <c r="AV587" s="107"/>
      <c r="AW587" s="107"/>
      <c r="AX587" s="107"/>
      <c r="AY587" s="107"/>
      <c r="AZ587" s="107"/>
      <c r="BA587" s="107"/>
    </row>
    <row r="588" spans="1:53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7"/>
      <c r="AV588" s="107"/>
      <c r="AW588" s="107"/>
      <c r="AX588" s="107"/>
      <c r="AY588" s="107"/>
      <c r="AZ588" s="107"/>
      <c r="BA588" s="107"/>
    </row>
    <row r="589" spans="1:53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7"/>
      <c r="AV589" s="107"/>
      <c r="AW589" s="107"/>
      <c r="AX589" s="107"/>
      <c r="AY589" s="107"/>
      <c r="AZ589" s="107"/>
      <c r="BA589" s="107"/>
    </row>
    <row r="590" spans="1:53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7"/>
      <c r="AV590" s="107"/>
      <c r="AW590" s="107"/>
      <c r="AX590" s="107"/>
      <c r="AY590" s="107"/>
      <c r="AZ590" s="107"/>
      <c r="BA590" s="107"/>
    </row>
    <row r="591" spans="1:53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7"/>
      <c r="AV591" s="107"/>
      <c r="AW591" s="107"/>
      <c r="AX591" s="107"/>
      <c r="AY591" s="107"/>
      <c r="AZ591" s="107"/>
      <c r="BA591" s="107"/>
    </row>
    <row r="592" spans="1:53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7"/>
      <c r="BA592" s="107"/>
    </row>
    <row r="593" spans="1:53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T593" s="107"/>
      <c r="AU593" s="107"/>
      <c r="AV593" s="107"/>
      <c r="AW593" s="107"/>
      <c r="AX593" s="107"/>
      <c r="AY593" s="107"/>
      <c r="AZ593" s="107"/>
      <c r="BA593" s="107"/>
    </row>
    <row r="594" spans="1:53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7"/>
      <c r="BA594" s="107"/>
    </row>
    <row r="595" spans="1:53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7"/>
      <c r="BA595" s="107"/>
    </row>
    <row r="596" spans="1:53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7"/>
      <c r="AZ596" s="107"/>
      <c r="BA596" s="107"/>
    </row>
    <row r="597" spans="1:53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7"/>
      <c r="AV597" s="107"/>
      <c r="AW597" s="107"/>
      <c r="AX597" s="107"/>
      <c r="AY597" s="107"/>
      <c r="AZ597" s="107"/>
      <c r="BA597" s="107"/>
    </row>
    <row r="598" spans="1:53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7"/>
      <c r="AV598" s="107"/>
      <c r="AW598" s="107"/>
      <c r="AX598" s="107"/>
      <c r="AY598" s="107"/>
      <c r="AZ598" s="107"/>
      <c r="BA598" s="107"/>
    </row>
    <row r="599" spans="1:53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7"/>
      <c r="AZ599" s="107"/>
      <c r="BA599" s="107"/>
    </row>
    <row r="600" spans="1:53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7"/>
      <c r="AV600" s="107"/>
      <c r="AW600" s="107"/>
      <c r="AX600" s="107"/>
      <c r="AY600" s="107"/>
      <c r="AZ600" s="107"/>
      <c r="BA600" s="107"/>
    </row>
    <row r="601" spans="1:53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7"/>
      <c r="AV601" s="107"/>
      <c r="AW601" s="107"/>
      <c r="AX601" s="107"/>
      <c r="AY601" s="107"/>
      <c r="AZ601" s="107"/>
      <c r="BA601" s="107"/>
    </row>
    <row r="602" spans="1:53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7"/>
      <c r="AV602" s="107"/>
      <c r="AW602" s="107"/>
      <c r="AX602" s="107"/>
      <c r="AY602" s="107"/>
      <c r="AZ602" s="107"/>
      <c r="BA602" s="107"/>
    </row>
    <row r="603" spans="1:53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7"/>
      <c r="AV603" s="107"/>
      <c r="AW603" s="107"/>
      <c r="AX603" s="107"/>
      <c r="AY603" s="107"/>
      <c r="AZ603" s="107"/>
      <c r="BA603" s="107"/>
    </row>
    <row r="604" spans="1:53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7"/>
      <c r="AV604" s="107"/>
      <c r="AW604" s="107"/>
      <c r="AX604" s="107"/>
      <c r="AY604" s="107"/>
      <c r="AZ604" s="107"/>
      <c r="BA604" s="107"/>
    </row>
    <row r="605" spans="1:53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7"/>
      <c r="AV605" s="107"/>
      <c r="AW605" s="107"/>
      <c r="AX605" s="107"/>
      <c r="AY605" s="107"/>
      <c r="AZ605" s="107"/>
      <c r="BA605" s="107"/>
    </row>
    <row r="606" spans="1:53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7"/>
      <c r="AZ606" s="107"/>
      <c r="BA606" s="107"/>
    </row>
    <row r="607" spans="1:53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/>
      <c r="AV607" s="107"/>
      <c r="AW607" s="107"/>
      <c r="AX607" s="107"/>
      <c r="AY607" s="107"/>
      <c r="AZ607" s="107"/>
      <c r="BA607" s="107"/>
    </row>
    <row r="608" spans="1:53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/>
      <c r="AV608" s="107"/>
      <c r="AW608" s="107"/>
      <c r="AX608" s="107"/>
      <c r="AY608" s="107"/>
      <c r="AZ608" s="107"/>
      <c r="BA608" s="107"/>
    </row>
    <row r="609" spans="1:53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7"/>
      <c r="AV609" s="107"/>
      <c r="AW609" s="107"/>
      <c r="AX609" s="107"/>
      <c r="AY609" s="107"/>
      <c r="AZ609" s="107"/>
      <c r="BA609" s="107"/>
    </row>
    <row r="610" spans="1:53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7"/>
      <c r="AZ610" s="107"/>
      <c r="BA610" s="107"/>
    </row>
    <row r="611" spans="1:53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7"/>
      <c r="AZ611" s="107"/>
      <c r="BA611" s="107"/>
    </row>
    <row r="612" spans="1:53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7"/>
      <c r="AZ612" s="107"/>
      <c r="BA612" s="107"/>
    </row>
    <row r="613" spans="1:53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7"/>
      <c r="AZ613" s="107"/>
      <c r="BA613" s="107"/>
    </row>
    <row r="614" spans="1:53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7"/>
      <c r="AZ614" s="107"/>
      <c r="BA614" s="107"/>
    </row>
    <row r="615" spans="1:53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7"/>
      <c r="AZ615" s="107"/>
      <c r="BA615" s="107"/>
    </row>
    <row r="616" spans="1:53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/>
      <c r="AV616" s="107"/>
      <c r="AW616" s="107"/>
      <c r="AX616" s="107"/>
      <c r="AY616" s="107"/>
      <c r="AZ616" s="107"/>
      <c r="BA616" s="107"/>
    </row>
    <row r="617" spans="1:53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7"/>
      <c r="AV617" s="107"/>
      <c r="AW617" s="107"/>
      <c r="AX617" s="107"/>
      <c r="AY617" s="107"/>
      <c r="AZ617" s="107"/>
      <c r="BA617" s="107"/>
    </row>
    <row r="618" spans="1:53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7"/>
      <c r="AV618" s="107"/>
      <c r="AW618" s="107"/>
      <c r="AX618" s="107"/>
      <c r="AY618" s="107"/>
      <c r="AZ618" s="107"/>
      <c r="BA618" s="107"/>
    </row>
    <row r="619" spans="1:53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7"/>
      <c r="BA619" s="107"/>
    </row>
    <row r="620" spans="1:53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7"/>
      <c r="BA620" s="107"/>
    </row>
    <row r="621" spans="1:53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7"/>
      <c r="BA621" s="107"/>
    </row>
    <row r="622" spans="1:53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7"/>
      <c r="BA622" s="107"/>
    </row>
    <row r="623" spans="1:53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7"/>
      <c r="BA623" s="107"/>
    </row>
    <row r="624" spans="1:53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7"/>
      <c r="BA624" s="107"/>
    </row>
    <row r="625" spans="1:53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7"/>
      <c r="AX625" s="107"/>
      <c r="AY625" s="107"/>
      <c r="AZ625" s="107"/>
      <c r="BA625" s="107"/>
    </row>
    <row r="626" spans="1:53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7"/>
      <c r="AV626" s="107"/>
      <c r="AW626" s="107"/>
      <c r="AX626" s="107"/>
      <c r="AY626" s="107"/>
      <c r="AZ626" s="107"/>
      <c r="BA626" s="107"/>
    </row>
    <row r="627" spans="1:53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7"/>
      <c r="AV627" s="107"/>
      <c r="AW627" s="107"/>
      <c r="AX627" s="107"/>
      <c r="AY627" s="107"/>
      <c r="AZ627" s="107"/>
      <c r="BA627" s="107"/>
    </row>
    <row r="628" spans="1:53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7"/>
      <c r="AV628" s="107"/>
      <c r="AW628" s="107"/>
      <c r="AX628" s="107"/>
      <c r="AY628" s="107"/>
      <c r="AZ628" s="107"/>
      <c r="BA628" s="107"/>
    </row>
    <row r="629" spans="1:53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7"/>
      <c r="AV629" s="107"/>
      <c r="AW629" s="107"/>
      <c r="AX629" s="107"/>
      <c r="AY629" s="107"/>
      <c r="AZ629" s="107"/>
      <c r="BA629" s="107"/>
    </row>
    <row r="630" spans="1:53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7"/>
      <c r="AV630" s="107"/>
      <c r="AW630" s="107"/>
      <c r="AX630" s="107"/>
      <c r="AY630" s="107"/>
      <c r="AZ630" s="107"/>
      <c r="BA630" s="107"/>
    </row>
    <row r="631" spans="1:53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7"/>
      <c r="AV631" s="107"/>
      <c r="AW631" s="107"/>
      <c r="AX631" s="107"/>
      <c r="AY631" s="107"/>
      <c r="AZ631" s="107"/>
      <c r="BA631" s="107"/>
    </row>
    <row r="632" spans="1:53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7"/>
      <c r="AV632" s="107"/>
      <c r="AW632" s="107"/>
      <c r="AX632" s="107"/>
      <c r="AY632" s="107"/>
      <c r="AZ632" s="107"/>
      <c r="BA632" s="107"/>
    </row>
    <row r="633" spans="1:53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7"/>
      <c r="AV633" s="107"/>
      <c r="AW633" s="107"/>
      <c r="AX633" s="107"/>
      <c r="AY633" s="107"/>
      <c r="AZ633" s="107"/>
      <c r="BA633" s="107"/>
    </row>
    <row r="634" spans="1:53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7"/>
      <c r="AV634" s="107"/>
      <c r="AW634" s="107"/>
      <c r="AX634" s="107"/>
      <c r="AY634" s="107"/>
      <c r="AZ634" s="107"/>
      <c r="BA634" s="107"/>
    </row>
    <row r="635" spans="1:53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7"/>
      <c r="AV635" s="107"/>
      <c r="AW635" s="107"/>
      <c r="AX635" s="107"/>
      <c r="AY635" s="107"/>
      <c r="AZ635" s="107"/>
      <c r="BA635" s="107"/>
    </row>
    <row r="636" spans="1:53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7"/>
      <c r="AV636" s="107"/>
      <c r="AW636" s="107"/>
      <c r="AX636" s="107"/>
      <c r="AY636" s="107"/>
      <c r="AZ636" s="107"/>
      <c r="BA636" s="107"/>
    </row>
    <row r="637" spans="1:53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7"/>
      <c r="AV637" s="107"/>
      <c r="AW637" s="107"/>
      <c r="AX637" s="107"/>
      <c r="AY637" s="107"/>
      <c r="AZ637" s="107"/>
      <c r="BA637" s="107"/>
    </row>
    <row r="638" spans="1:53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7"/>
      <c r="AV638" s="107"/>
      <c r="AW638" s="107"/>
      <c r="AX638" s="107"/>
      <c r="AY638" s="107"/>
      <c r="AZ638" s="107"/>
      <c r="BA638" s="107"/>
    </row>
    <row r="639" spans="1:53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7"/>
      <c r="AV639" s="107"/>
      <c r="AW639" s="107"/>
      <c r="AX639" s="107"/>
      <c r="AY639" s="107"/>
      <c r="AZ639" s="107"/>
      <c r="BA639" s="107"/>
    </row>
    <row r="640" spans="1:53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7"/>
      <c r="AV640" s="107"/>
      <c r="AW640" s="107"/>
      <c r="AX640" s="107"/>
      <c r="AY640" s="107"/>
      <c r="AZ640" s="107"/>
      <c r="BA640" s="107"/>
    </row>
    <row r="641" spans="1:53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7"/>
      <c r="AV641" s="107"/>
      <c r="AW641" s="107"/>
      <c r="AX641" s="107"/>
      <c r="AY641" s="107"/>
      <c r="AZ641" s="107"/>
      <c r="BA641" s="107"/>
    </row>
    <row r="642" spans="1:53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7"/>
      <c r="AV642" s="107"/>
      <c r="AW642" s="107"/>
      <c r="AX642" s="107"/>
      <c r="AY642" s="107"/>
      <c r="AZ642" s="107"/>
      <c r="BA642" s="107"/>
    </row>
    <row r="643" spans="1:53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7"/>
      <c r="AZ643" s="107"/>
      <c r="BA643" s="107"/>
    </row>
    <row r="644" spans="1:53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7"/>
      <c r="AV644" s="107"/>
      <c r="AW644" s="107"/>
      <c r="AX644" s="107"/>
      <c r="AY644" s="107"/>
      <c r="AZ644" s="107"/>
      <c r="BA644" s="107"/>
    </row>
    <row r="645" spans="1:53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7"/>
      <c r="AV645" s="107"/>
      <c r="AW645" s="107"/>
      <c r="AX645" s="107"/>
      <c r="AY645" s="107"/>
      <c r="AZ645" s="107"/>
      <c r="BA645" s="107"/>
    </row>
    <row r="646" spans="1:53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7"/>
      <c r="AV646" s="107"/>
      <c r="AW646" s="107"/>
      <c r="AX646" s="107"/>
      <c r="AY646" s="107"/>
      <c r="AZ646" s="107"/>
      <c r="BA646" s="107"/>
    </row>
    <row r="647" spans="1:53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7"/>
      <c r="AV647" s="107"/>
      <c r="AW647" s="107"/>
      <c r="AX647" s="107"/>
      <c r="AY647" s="107"/>
      <c r="AZ647" s="107"/>
      <c r="BA647" s="107"/>
    </row>
    <row r="648" spans="1:53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7"/>
      <c r="AV648" s="107"/>
      <c r="AW648" s="107"/>
      <c r="AX648" s="107"/>
      <c r="AY648" s="107"/>
      <c r="AZ648" s="107"/>
      <c r="BA648" s="107"/>
    </row>
    <row r="649" spans="1:53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7"/>
      <c r="AV649" s="107"/>
      <c r="AW649" s="107"/>
      <c r="AX649" s="107"/>
      <c r="AY649" s="107"/>
      <c r="AZ649" s="107"/>
      <c r="BA649" s="107"/>
    </row>
    <row r="650" spans="1:53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7"/>
      <c r="AV650" s="107"/>
      <c r="AW650" s="107"/>
      <c r="AX650" s="107"/>
      <c r="AY650" s="107"/>
      <c r="AZ650" s="107"/>
      <c r="BA650" s="107"/>
    </row>
    <row r="651" spans="1:53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7"/>
      <c r="AV651" s="107"/>
      <c r="AW651" s="107"/>
      <c r="AX651" s="107"/>
      <c r="AY651" s="107"/>
      <c r="AZ651" s="107"/>
      <c r="BA651" s="107"/>
    </row>
    <row r="652" spans="1:53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7"/>
      <c r="BA652" s="107"/>
    </row>
    <row r="653" spans="1:53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7"/>
      <c r="BA653" s="107"/>
    </row>
    <row r="654" spans="1:53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7"/>
      <c r="BA654" s="107"/>
    </row>
    <row r="655" spans="1:53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7"/>
      <c r="BA655" s="107"/>
    </row>
    <row r="656" spans="1:53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7"/>
      <c r="AZ656" s="107"/>
      <c r="BA656" s="107"/>
    </row>
    <row r="657" spans="1:53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7"/>
      <c r="BA657" s="107"/>
    </row>
    <row r="658" spans="1:53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7"/>
      <c r="BA658" s="107"/>
    </row>
    <row r="659" spans="1:53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7"/>
      <c r="AZ659" s="107"/>
      <c r="BA659" s="107"/>
    </row>
    <row r="660" spans="1:53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7"/>
      <c r="BA660" s="107"/>
    </row>
    <row r="661" spans="1:53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7"/>
      <c r="AZ661" s="107"/>
      <c r="BA661" s="107"/>
    </row>
    <row r="662" spans="1:53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7"/>
      <c r="AV662" s="107"/>
      <c r="AW662" s="107"/>
      <c r="AX662" s="107"/>
      <c r="AY662" s="107"/>
      <c r="AZ662" s="107"/>
      <c r="BA662" s="107"/>
    </row>
    <row r="663" spans="1:53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7"/>
      <c r="AV663" s="107"/>
      <c r="AW663" s="107"/>
      <c r="AX663" s="107"/>
      <c r="AY663" s="107"/>
      <c r="AZ663" s="107"/>
      <c r="BA663" s="107"/>
    </row>
    <row r="664" spans="1:53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7"/>
      <c r="AZ664" s="107"/>
      <c r="BA664" s="107"/>
    </row>
    <row r="665" spans="1:53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7"/>
      <c r="AZ665" s="107"/>
      <c r="BA665" s="107"/>
    </row>
    <row r="666" spans="1:53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7"/>
      <c r="AV666" s="107"/>
      <c r="AW666" s="107"/>
      <c r="AX666" s="107"/>
      <c r="AY666" s="107"/>
      <c r="AZ666" s="107"/>
      <c r="BA666" s="107"/>
    </row>
    <row r="667" spans="1:53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7"/>
      <c r="BA667" s="107"/>
    </row>
    <row r="668" spans="1:53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7"/>
      <c r="BA668" s="107"/>
    </row>
    <row r="669" spans="1:53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7"/>
      <c r="BA669" s="107"/>
    </row>
    <row r="670" spans="1:53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7"/>
      <c r="BA670" s="107"/>
    </row>
    <row r="671" spans="1:53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7"/>
      <c r="BA671" s="107"/>
    </row>
    <row r="672" spans="1:53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7"/>
      <c r="BA672" s="107"/>
    </row>
    <row r="673" spans="1:53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7"/>
      <c r="BA673" s="107"/>
    </row>
    <row r="674" spans="1:53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7"/>
      <c r="BA674" s="107"/>
    </row>
    <row r="675" spans="1:53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7"/>
      <c r="AZ675" s="107"/>
      <c r="BA675" s="107"/>
    </row>
    <row r="676" spans="1:53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7"/>
      <c r="AV676" s="107"/>
      <c r="AW676" s="107"/>
      <c r="AX676" s="107"/>
      <c r="AY676" s="107"/>
      <c r="AZ676" s="107"/>
      <c r="BA676" s="107"/>
    </row>
    <row r="677" spans="1:53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7"/>
      <c r="AV677" s="107"/>
      <c r="AW677" s="107"/>
      <c r="AX677" s="107"/>
      <c r="AY677" s="107"/>
      <c r="AZ677" s="107"/>
      <c r="BA677" s="107"/>
    </row>
    <row r="678" spans="1:53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/>
      <c r="BA678" s="107"/>
    </row>
    <row r="679" spans="1:53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7"/>
      <c r="AV679" s="107"/>
      <c r="AW679" s="107"/>
      <c r="AX679" s="107"/>
      <c r="AY679" s="107"/>
      <c r="AZ679" s="107"/>
      <c r="BA679" s="107"/>
    </row>
    <row r="680" spans="1:53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7"/>
      <c r="AV680" s="107"/>
      <c r="AW680" s="107"/>
      <c r="AX680" s="107"/>
      <c r="AY680" s="107"/>
      <c r="AZ680" s="107"/>
      <c r="BA680" s="107"/>
    </row>
    <row r="681" spans="1:53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/>
      <c r="AR681" s="107"/>
      <c r="AS681" s="107"/>
      <c r="AT681" s="107"/>
      <c r="AU681" s="107"/>
      <c r="AV681" s="107"/>
      <c r="AW681" s="107"/>
      <c r="AX681" s="107"/>
      <c r="AY681" s="107"/>
      <c r="AZ681" s="107"/>
      <c r="BA681" s="107"/>
    </row>
    <row r="682" spans="1:53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7"/>
      <c r="AV682" s="107"/>
      <c r="AW682" s="107"/>
      <c r="AX682" s="107"/>
      <c r="AY682" s="107"/>
      <c r="AZ682" s="107"/>
      <c r="BA682" s="107"/>
    </row>
    <row r="683" spans="1:53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7"/>
      <c r="BA683" s="107"/>
    </row>
    <row r="684" spans="1:53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7"/>
      <c r="BA684" s="107"/>
    </row>
    <row r="685" spans="1:53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7"/>
      <c r="BA685" s="107"/>
    </row>
    <row r="686" spans="1:53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7"/>
      <c r="BA686" s="107"/>
    </row>
    <row r="687" spans="1:53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7"/>
      <c r="BA687" s="107"/>
    </row>
    <row r="688" spans="1:53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7"/>
      <c r="BA688" s="107"/>
    </row>
    <row r="689" spans="1:53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7"/>
      <c r="BA689" s="107"/>
    </row>
    <row r="690" spans="1:53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</row>
    <row r="691" spans="1:53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7"/>
      <c r="BA691" s="107"/>
    </row>
    <row r="692" spans="1:53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7"/>
      <c r="BA692" s="107"/>
    </row>
    <row r="693" spans="1:53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7"/>
      <c r="BA693" s="107"/>
    </row>
    <row r="694" spans="1:53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7"/>
      <c r="AZ694" s="107"/>
      <c r="BA694" s="107"/>
    </row>
    <row r="695" spans="1:53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7"/>
      <c r="BA695" s="107"/>
    </row>
    <row r="696" spans="1:53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7"/>
      <c r="BA696" s="107"/>
    </row>
    <row r="697" spans="1:53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7"/>
      <c r="BA697" s="107"/>
    </row>
    <row r="698" spans="1:53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7"/>
      <c r="AV698" s="107"/>
      <c r="AW698" s="107"/>
      <c r="AX698" s="107"/>
      <c r="AY698" s="107"/>
      <c r="AZ698" s="107"/>
      <c r="BA698" s="107"/>
    </row>
    <row r="699" spans="1:53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7"/>
      <c r="AV699" s="107"/>
      <c r="AW699" s="107"/>
      <c r="AX699" s="107"/>
      <c r="AY699" s="107"/>
      <c r="AZ699" s="107"/>
      <c r="BA699" s="107"/>
    </row>
    <row r="700" spans="1:53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7"/>
      <c r="AV700" s="107"/>
      <c r="AW700" s="107"/>
      <c r="AX700" s="107"/>
      <c r="AY700" s="107"/>
      <c r="AZ700" s="107"/>
      <c r="BA700" s="107"/>
    </row>
    <row r="701" spans="1:53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7"/>
      <c r="BA701" s="107"/>
    </row>
    <row r="702" spans="1:53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7"/>
      <c r="AZ702" s="107"/>
      <c r="BA702" s="107"/>
    </row>
    <row r="703" spans="1:53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7"/>
      <c r="BA703" s="107"/>
    </row>
    <row r="704" spans="1:53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7"/>
      <c r="AV704" s="107"/>
      <c r="AW704" s="107"/>
      <c r="AX704" s="107"/>
      <c r="AY704" s="107"/>
      <c r="AZ704" s="107"/>
      <c r="BA704" s="107"/>
    </row>
    <row r="705" spans="1:53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7"/>
      <c r="AV705" s="107"/>
      <c r="AW705" s="107"/>
      <c r="AX705" s="107"/>
      <c r="AY705" s="107"/>
      <c r="AZ705" s="107"/>
      <c r="BA705" s="107"/>
    </row>
    <row r="706" spans="1:53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7"/>
      <c r="AV706" s="107"/>
      <c r="AW706" s="107"/>
      <c r="AX706" s="107"/>
      <c r="AY706" s="107"/>
      <c r="AZ706" s="107"/>
      <c r="BA706" s="107"/>
    </row>
    <row r="707" spans="1:53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7"/>
      <c r="AV707" s="107"/>
      <c r="AW707" s="107"/>
      <c r="AX707" s="107"/>
      <c r="AY707" s="107"/>
      <c r="AZ707" s="107"/>
      <c r="BA707" s="107"/>
    </row>
    <row r="708" spans="1:53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7"/>
      <c r="AV708" s="107"/>
      <c r="AW708" s="107"/>
      <c r="AX708" s="107"/>
      <c r="AY708" s="107"/>
      <c r="AZ708" s="107"/>
      <c r="BA708" s="107"/>
    </row>
    <row r="709" spans="1:53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7"/>
      <c r="BA709" s="107"/>
    </row>
    <row r="710" spans="1:53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7"/>
      <c r="BA710" s="107"/>
    </row>
    <row r="711" spans="1:53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7"/>
      <c r="BA711" s="107"/>
    </row>
    <row r="712" spans="1:53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</row>
    <row r="713" spans="1:53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7"/>
      <c r="BA713" s="107"/>
    </row>
    <row r="714" spans="1:53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7"/>
      <c r="AZ714" s="107"/>
      <c r="BA714" s="107"/>
    </row>
    <row r="715" spans="1:53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7"/>
      <c r="AV715" s="107"/>
      <c r="AW715" s="107"/>
      <c r="AX715" s="107"/>
      <c r="AY715" s="107"/>
      <c r="AZ715" s="107"/>
      <c r="BA715" s="107"/>
    </row>
    <row r="716" spans="1:53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7"/>
      <c r="AV716" s="107"/>
      <c r="AW716" s="107"/>
      <c r="AX716" s="107"/>
      <c r="AY716" s="107"/>
      <c r="AZ716" s="107"/>
      <c r="BA716" s="107"/>
    </row>
    <row r="717" spans="1:53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7"/>
      <c r="AV717" s="107"/>
      <c r="AW717" s="107"/>
      <c r="AX717" s="107"/>
      <c r="AY717" s="107"/>
      <c r="AZ717" s="107"/>
      <c r="BA717" s="107"/>
    </row>
    <row r="718" spans="1:53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7"/>
      <c r="AV718" s="107"/>
      <c r="AW718" s="107"/>
      <c r="AX718" s="107"/>
      <c r="AY718" s="107"/>
      <c r="AZ718" s="107"/>
      <c r="BA718" s="107"/>
    </row>
    <row r="719" spans="1:53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7"/>
      <c r="AV719" s="107"/>
      <c r="AW719" s="107"/>
      <c r="AX719" s="107"/>
      <c r="AY719" s="107"/>
      <c r="AZ719" s="107"/>
      <c r="BA719" s="107"/>
    </row>
    <row r="720" spans="1:53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7"/>
      <c r="AZ720" s="107"/>
      <c r="BA720" s="107"/>
    </row>
    <row r="721" spans="1:53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7"/>
      <c r="AZ721" s="107"/>
      <c r="BA721" s="107"/>
    </row>
    <row r="722" spans="1:53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7"/>
      <c r="BA722" s="107"/>
    </row>
    <row r="723" spans="1:53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7"/>
      <c r="BA723" s="107"/>
    </row>
    <row r="724" spans="1:53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7"/>
      <c r="AV724" s="107"/>
      <c r="AW724" s="107"/>
      <c r="AX724" s="107"/>
      <c r="AY724" s="107"/>
      <c r="AZ724" s="107"/>
      <c r="BA724" s="107"/>
    </row>
    <row r="725" spans="1:53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7"/>
      <c r="AV725" s="107"/>
      <c r="AW725" s="107"/>
      <c r="AX725" s="107"/>
      <c r="AY725" s="107"/>
      <c r="AZ725" s="107"/>
      <c r="BA725" s="107"/>
    </row>
    <row r="726" spans="1:53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/>
      <c r="AV726" s="107"/>
      <c r="AW726" s="107"/>
      <c r="AX726" s="107"/>
      <c r="AY726" s="107"/>
      <c r="AZ726" s="107"/>
      <c r="BA726" s="107"/>
    </row>
    <row r="727" spans="1:53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7"/>
      <c r="AV727" s="107"/>
      <c r="AW727" s="107"/>
      <c r="AX727" s="107"/>
      <c r="AY727" s="107"/>
      <c r="AZ727" s="107"/>
      <c r="BA727" s="107"/>
    </row>
    <row r="728" spans="1:53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7"/>
      <c r="AV728" s="107"/>
      <c r="AW728" s="107"/>
      <c r="AX728" s="107"/>
      <c r="AY728" s="107"/>
      <c r="AZ728" s="107"/>
      <c r="BA728" s="107"/>
    </row>
    <row r="729" spans="1:53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7"/>
      <c r="AV729" s="107"/>
      <c r="AW729" s="107"/>
      <c r="AX729" s="107"/>
      <c r="AY729" s="107"/>
      <c r="AZ729" s="107"/>
      <c r="BA729" s="107"/>
    </row>
    <row r="730" spans="1:53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7"/>
      <c r="AV730" s="107"/>
      <c r="AW730" s="107"/>
      <c r="AX730" s="107"/>
      <c r="AY730" s="107"/>
      <c r="AZ730" s="107"/>
      <c r="BA730" s="107"/>
    </row>
    <row r="731" spans="1:53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7"/>
      <c r="AV731" s="107"/>
      <c r="AW731" s="107"/>
      <c r="AX731" s="107"/>
      <c r="AY731" s="107"/>
      <c r="AZ731" s="107"/>
      <c r="BA731" s="107"/>
    </row>
    <row r="732" spans="1:53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7"/>
      <c r="AV732" s="107"/>
      <c r="AW732" s="107"/>
      <c r="AX732" s="107"/>
      <c r="AY732" s="107"/>
      <c r="AZ732" s="107"/>
      <c r="BA732" s="107"/>
    </row>
    <row r="733" spans="1:53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/>
      <c r="AV733" s="107"/>
      <c r="AW733" s="107"/>
      <c r="AX733" s="107"/>
      <c r="AY733" s="107"/>
      <c r="AZ733" s="107"/>
      <c r="BA733" s="107"/>
    </row>
    <row r="734" spans="1:53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/>
      <c r="AV734" s="107"/>
      <c r="AW734" s="107"/>
      <c r="AX734" s="107"/>
      <c r="AY734" s="107"/>
      <c r="AZ734" s="107"/>
      <c r="BA734" s="107"/>
    </row>
    <row r="735" spans="1:53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7"/>
      <c r="AV735" s="107"/>
      <c r="AW735" s="107"/>
      <c r="AX735" s="107"/>
      <c r="AY735" s="107"/>
      <c r="AZ735" s="107"/>
      <c r="BA735" s="107"/>
    </row>
    <row r="736" spans="1:53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7"/>
      <c r="AV736" s="107"/>
      <c r="AW736" s="107"/>
      <c r="AX736" s="107"/>
      <c r="AY736" s="107"/>
      <c r="AZ736" s="107"/>
      <c r="BA736" s="107"/>
    </row>
    <row r="737" spans="1:53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7"/>
      <c r="AV737" s="107"/>
      <c r="AW737" s="107"/>
      <c r="AX737" s="107"/>
      <c r="AY737" s="107"/>
      <c r="AZ737" s="107"/>
      <c r="BA737" s="107"/>
    </row>
    <row r="738" spans="1:53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7"/>
      <c r="AV738" s="107"/>
      <c r="AW738" s="107"/>
      <c r="AX738" s="107"/>
      <c r="AY738" s="107"/>
      <c r="AZ738" s="107"/>
      <c r="BA738" s="107"/>
    </row>
    <row r="739" spans="1:53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7"/>
      <c r="AV739" s="107"/>
      <c r="AW739" s="107"/>
      <c r="AX739" s="107"/>
      <c r="AY739" s="107"/>
      <c r="AZ739" s="107"/>
      <c r="BA739" s="107"/>
    </row>
    <row r="740" spans="1:53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7"/>
      <c r="AV740" s="107"/>
      <c r="AW740" s="107"/>
      <c r="AX740" s="107"/>
      <c r="AY740" s="107"/>
      <c r="AZ740" s="107"/>
      <c r="BA740" s="107"/>
    </row>
    <row r="741" spans="1:53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7"/>
      <c r="AV741" s="107"/>
      <c r="AW741" s="107"/>
      <c r="AX741" s="107"/>
      <c r="AY741" s="107"/>
      <c r="AZ741" s="107"/>
      <c r="BA741" s="107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таблица хим. состава</vt:lpstr>
      <vt:lpstr>12 л. МЕНЮ </vt:lpstr>
      <vt:lpstr>12 л. РАСКЛАДКА</vt:lpstr>
      <vt:lpstr>12 л. ВЕДОМОСТЬ завтрак</vt:lpstr>
      <vt:lpstr>12 л. ВЕДОМОСТЬ  обед</vt:lpstr>
      <vt:lpstr>12 л. ВЕДОМОСТЬ  полдник</vt:lpstr>
      <vt:lpstr>12 л. ВЕДОМОСТЬ завтрак обед</vt:lpstr>
      <vt:lpstr>12 л. ВЕДОМОСТЬ обед  полдник</vt:lpstr>
      <vt:lpstr>12 л. ВЕДОМОСТЬ единая</vt:lpstr>
      <vt:lpstr>компановка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2023-02-08T07:40:12Z</cp:lastPrinted>
  <dcterms:created xsi:type="dcterms:W3CDTF">2006-09-28T05:33:49Z</dcterms:created>
  <dcterms:modified xsi:type="dcterms:W3CDTF">2023-02-08T07:51:20Z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